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firstSheet="2" activeTab="2"/>
  </bookViews>
  <sheets>
    <sheet name="项目" sheetId="1" state="hidden" r:id="rId1"/>
    <sheet name="总表" sheetId="2" state="hidden" r:id="rId2"/>
    <sheet name="合格名单" sheetId="6" r:id="rId3"/>
    <sheet name="Sheet2" sheetId="9" state="hidden" r:id="rId4"/>
  </sheets>
  <definedNames>
    <definedName name="_xlnm.Print_Area" localSheetId="2">合格名单!$A$26:$L$34</definedName>
  </definedNames>
  <calcPr calcId="124519"/>
</workbook>
</file>

<file path=xl/calcChain.xml><?xml version="1.0" encoding="utf-8"?>
<calcChain xmlns="http://schemas.openxmlformats.org/spreadsheetml/2006/main">
  <c r="E40" i="6"/>
  <c r="K5"/>
  <c r="K29"/>
  <c r="K22"/>
  <c r="F36"/>
  <c r="H33"/>
  <c r="H22"/>
  <c r="G22"/>
  <c r="K21"/>
  <c r="R34"/>
  <c r="R23"/>
  <c r="R5"/>
  <c r="K7"/>
  <c r="E10" i="9"/>
  <c r="D10"/>
  <c r="C10"/>
  <c r="R15" i="6"/>
  <c r="I36"/>
  <c r="L15"/>
  <c r="G34"/>
  <c r="L34"/>
  <c r="E34"/>
  <c r="K33"/>
  <c r="K32"/>
  <c r="R27" s="1"/>
  <c r="K28"/>
  <c r="K34" s="1"/>
  <c r="K13"/>
  <c r="K12"/>
  <c r="K9"/>
  <c r="C11" i="9"/>
  <c r="K3" i="6"/>
  <c r="E11" i="9"/>
  <c r="D11"/>
  <c r="D9"/>
  <c r="E9"/>
  <c r="C9"/>
  <c r="G33" i="6"/>
  <c r="H32"/>
  <c r="H34" s="1"/>
  <c r="G32"/>
  <c r="J36"/>
  <c r="H20"/>
  <c r="G8"/>
  <c r="G21"/>
  <c r="G20"/>
  <c r="G23" s="1"/>
  <c r="G4"/>
  <c r="G15" s="1"/>
  <c r="G5"/>
  <c r="AA4" i="2"/>
  <c r="G7" i="6"/>
  <c r="H7"/>
  <c r="N24" i="2"/>
  <c r="N5"/>
  <c r="G14" i="6"/>
  <c r="G13"/>
  <c r="G12"/>
  <c r="N16"/>
  <c r="O16" s="1"/>
  <c r="N18"/>
  <c r="O18" s="1"/>
  <c r="N19"/>
  <c r="O19" s="1"/>
  <c r="N24"/>
  <c r="O24" s="1"/>
  <c r="N26"/>
  <c r="O26" s="1"/>
  <c r="N27"/>
  <c r="O27" s="1"/>
  <c r="E21"/>
  <c r="E23" s="1"/>
  <c r="E15"/>
  <c r="H15"/>
  <c r="H6"/>
  <c r="K6" s="1"/>
  <c r="N6" s="1"/>
  <c r="H8"/>
  <c r="K8" s="1"/>
  <c r="N8" s="1"/>
  <c r="H9"/>
  <c r="H10"/>
  <c r="H11"/>
  <c r="H12"/>
  <c r="H13"/>
  <c r="H14"/>
  <c r="L65" i="2"/>
  <c r="L64"/>
  <c r="L63"/>
  <c r="X59"/>
  <c r="X58"/>
  <c r="R28"/>
  <c r="R24"/>
  <c r="Z11"/>
  <c r="X29"/>
  <c r="X26"/>
  <c r="X27"/>
  <c r="X28" i="1"/>
  <c r="X29"/>
  <c r="R21" i="2"/>
  <c r="R54" i="1"/>
  <c r="X54"/>
  <c r="X55"/>
  <c r="K4" i="6" l="1"/>
  <c r="K20"/>
  <c r="K23" s="1"/>
  <c r="N13"/>
  <c r="O13" s="1"/>
  <c r="E36"/>
  <c r="N14"/>
  <c r="O14" s="1"/>
  <c r="N12"/>
  <c r="O12" s="1"/>
  <c r="N4"/>
  <c r="O4" s="1"/>
  <c r="N17"/>
  <c r="O17" s="1"/>
  <c r="H21"/>
  <c r="N21" s="1"/>
  <c r="O21" s="1"/>
  <c r="N9"/>
  <c r="O9" s="1"/>
  <c r="O8"/>
  <c r="G36"/>
  <c r="N5"/>
  <c r="O5" s="1"/>
  <c r="N3"/>
  <c r="O3" s="1"/>
  <c r="K11"/>
  <c r="N11" s="1"/>
  <c r="O11" s="1"/>
  <c r="N7"/>
  <c r="O7" s="1"/>
  <c r="K10"/>
  <c r="N10" s="1"/>
  <c r="O10" s="1"/>
  <c r="R3" l="1"/>
  <c r="H23"/>
  <c r="N20"/>
  <c r="O20" s="1"/>
  <c r="N25"/>
  <c r="O25" s="1"/>
  <c r="H36"/>
  <c r="N15"/>
  <c r="O15" s="1"/>
  <c r="N23" l="1"/>
  <c r="O23" s="1"/>
  <c r="K36"/>
</calcChain>
</file>

<file path=xl/sharedStrings.xml><?xml version="1.0" encoding="utf-8"?>
<sst xmlns="http://schemas.openxmlformats.org/spreadsheetml/2006/main" count="1293" uniqueCount="846">
  <si>
    <t>序号</t>
    <phoneticPr fontId="1" type="noConversion"/>
  </si>
  <si>
    <t>公司名称</t>
    <phoneticPr fontId="1" type="noConversion"/>
  </si>
  <si>
    <t>贷款贴息申报书</t>
    <phoneticPr fontId="1" type="noConversion"/>
  </si>
  <si>
    <t>企业（个人）承诺书</t>
    <phoneticPr fontId="1" type="noConversion"/>
  </si>
  <si>
    <t>法人证明复印件</t>
    <phoneticPr fontId="1" type="noConversion"/>
  </si>
  <si>
    <t>银行贷款卡复印件</t>
    <phoneticPr fontId="1" type="noConversion"/>
  </si>
  <si>
    <t>贷款银行出具的利息结算清单</t>
    <phoneticPr fontId="1" type="noConversion"/>
  </si>
  <si>
    <t>政策性担保合同复印件（未申请政策性担保业务的不用提供）</t>
    <phoneticPr fontId="1" type="noConversion"/>
  </si>
  <si>
    <t>申报主体为市级以上农业产业化龙头企业或其控股子公司的，需提供申报主体上一年度审计报告或会计报表</t>
    <phoneticPr fontId="1" type="noConversion"/>
  </si>
  <si>
    <t>申报主体为专业大户的，需提供种植、养殖规模证明材料，土地、林业、海域租赁合同等</t>
    <phoneticPr fontId="1" type="noConversion"/>
  </si>
  <si>
    <t>青岛市2020年新型农业经营主体贷款贴息项目</t>
    <phoneticPr fontId="1" type="noConversion"/>
  </si>
  <si>
    <t>需提供的资料明细</t>
    <phoneticPr fontId="1" type="noConversion"/>
  </si>
  <si>
    <t>贷款期限</t>
    <phoneticPr fontId="1" type="noConversion"/>
  </si>
  <si>
    <t>起始日</t>
    <phoneticPr fontId="1" type="noConversion"/>
  </si>
  <si>
    <t>截止日</t>
    <phoneticPr fontId="1" type="noConversion"/>
  </si>
  <si>
    <t>贷款利率</t>
    <phoneticPr fontId="1" type="noConversion"/>
  </si>
  <si>
    <t>市级以上农业产业化龙头企业控股子公司需提供与母公司的关系证明（控股比例不低于50%）</t>
    <phoneticPr fontId="1" type="noConversion"/>
  </si>
  <si>
    <t>公司成立日期（截止到2020年4月29日需成立满一年）</t>
    <phoneticPr fontId="1" type="noConversion"/>
  </si>
  <si>
    <t>贷款机构</t>
    <phoneticPr fontId="1" type="noConversion"/>
  </si>
  <si>
    <t>贷款到位凭证（凭证号）</t>
    <phoneticPr fontId="1" type="noConversion"/>
  </si>
  <si>
    <t>还款凭证（凭证号）</t>
    <phoneticPr fontId="1" type="noConversion"/>
  </si>
  <si>
    <t>征信报告原件</t>
    <phoneticPr fontId="1" type="noConversion"/>
  </si>
  <si>
    <t>贴息金额的计算：按照贷款合同约定的LPR的50%计算贴息率（2019年10月8日之前参考同期贷款基准利率），贴息金额为贷款主体一个会计年度内各笔贷款贴息之和，</t>
    <phoneticPr fontId="1" type="noConversion"/>
  </si>
  <si>
    <t>贴息金额=∑（该企业单笔贷款实际付息对应的本金金额*贴息率*贴息天数/360）</t>
    <phoneticPr fontId="1" type="noConversion"/>
  </si>
  <si>
    <t>在新冠肺炎疫情期间新申请政策性担保业务的新型农业经营主体，在上述贴息政策的基础上再提高1个百分点计算贴息率</t>
    <phoneticPr fontId="1" type="noConversion"/>
  </si>
  <si>
    <t>如经营主体实际发生的贷款利率低于财政贴息率，则按实际发生的贷款利率计算该经营主体的申请贴息金额</t>
    <phoneticPr fontId="1" type="noConversion"/>
  </si>
  <si>
    <t>贴息率</t>
    <phoneticPr fontId="1" type="noConversion"/>
  </si>
  <si>
    <t>贴息天数</t>
    <phoneticPr fontId="1" type="noConversion"/>
  </si>
  <si>
    <t>为该笔贷款在当年计息天数，逾期贷款从逾期之日起不再给予贴息</t>
    <phoneticPr fontId="1" type="noConversion"/>
  </si>
  <si>
    <t>本金</t>
    <phoneticPr fontId="1" type="noConversion"/>
  </si>
  <si>
    <t>以资金用途证明材料能够证明的金额为准</t>
    <phoneticPr fontId="1" type="noConversion"/>
  </si>
  <si>
    <t>青岛惠德花生制品有限公司</t>
    <phoneticPr fontId="1" type="noConversion"/>
  </si>
  <si>
    <t>山东舒美特实业发展有限公司</t>
    <phoneticPr fontId="1" type="noConversion"/>
  </si>
  <si>
    <t>青岛联胜益康食品科技有限公司</t>
    <phoneticPr fontId="1" type="noConversion"/>
  </si>
  <si>
    <t>青岛祥泰绿色农业科技有限公司</t>
    <phoneticPr fontId="1" type="noConversion"/>
  </si>
  <si>
    <t>刘振国</t>
    <phoneticPr fontId="1" type="noConversion"/>
  </si>
  <si>
    <t>孙言超</t>
    <phoneticPr fontId="1" type="noConversion"/>
  </si>
  <si>
    <t>苏美军</t>
    <phoneticPr fontId="1" type="noConversion"/>
  </si>
  <si>
    <t>张震天</t>
    <phoneticPr fontId="1" type="noConversion"/>
  </si>
  <si>
    <t>曲国春</t>
    <phoneticPr fontId="1" type="noConversion"/>
  </si>
  <si>
    <t>张永茂</t>
    <phoneticPr fontId="1" type="noConversion"/>
  </si>
  <si>
    <t>李茂岳</t>
    <phoneticPr fontId="1" type="noConversion"/>
  </si>
  <si>
    <t>李晓</t>
    <phoneticPr fontId="1" type="noConversion"/>
  </si>
  <si>
    <t>崔钦浩</t>
    <phoneticPr fontId="1" type="noConversion"/>
  </si>
  <si>
    <t>姜丽娟</t>
    <phoneticPr fontId="1" type="noConversion"/>
  </si>
  <si>
    <t>谭维来</t>
    <phoneticPr fontId="1" type="noConversion"/>
  </si>
  <si>
    <t>杨成利</t>
    <phoneticPr fontId="1" type="noConversion"/>
  </si>
  <si>
    <t>青岛前后屯胡萝卜专业合作社</t>
    <phoneticPr fontId="1" type="noConversion"/>
  </si>
  <si>
    <t>青岛东鲁生态农业有限公司</t>
    <phoneticPr fontId="1" type="noConversion"/>
  </si>
  <si>
    <t>杨成美</t>
    <phoneticPr fontId="1" type="noConversion"/>
  </si>
  <si>
    <t>青岛东旺丰源家庭农场</t>
    <phoneticPr fontId="1" type="noConversion"/>
  </si>
  <si>
    <t>莱西市董志云家庭农场</t>
    <phoneticPr fontId="1" type="noConversion"/>
  </si>
  <si>
    <t>青岛千家福花生专业合作社</t>
    <phoneticPr fontId="1" type="noConversion"/>
  </si>
  <si>
    <t>青岛茂盛农机有限公司</t>
    <phoneticPr fontId="1" type="noConversion"/>
  </si>
  <si>
    <t>青岛田之源农化有限公司</t>
    <phoneticPr fontId="1" type="noConversion"/>
  </si>
  <si>
    <t>刘月娟</t>
    <phoneticPr fontId="1" type="noConversion"/>
  </si>
  <si>
    <t>刘金涛</t>
    <phoneticPr fontId="1" type="noConversion"/>
  </si>
  <si>
    <t>王海宝</t>
    <phoneticPr fontId="1" type="noConversion"/>
  </si>
  <si>
    <t>孙永健</t>
    <phoneticPr fontId="1" type="noConversion"/>
  </si>
  <si>
    <t>李瑞河</t>
    <phoneticPr fontId="1" type="noConversion"/>
  </si>
  <si>
    <t>郭立红</t>
    <phoneticPr fontId="1" type="noConversion"/>
  </si>
  <si>
    <t>青岛海澳特能源科技有限公司</t>
    <phoneticPr fontId="1" type="noConversion"/>
  </si>
  <si>
    <t>张志强</t>
    <phoneticPr fontId="1" type="noConversion"/>
  </si>
  <si>
    <t>王法京</t>
    <phoneticPr fontId="1" type="noConversion"/>
  </si>
  <si>
    <t>青岛广大果蔬专业合作社</t>
    <phoneticPr fontId="1" type="noConversion"/>
  </si>
  <si>
    <t>利息支付原始凭证（凭证号跟着金额）</t>
    <phoneticPr fontId="1" type="noConversion"/>
  </si>
  <si>
    <t>备注（是按浮动利率还是实际利率）</t>
    <phoneticPr fontId="1" type="noConversion"/>
  </si>
  <si>
    <t>青岛渭田萝卜专业合作社</t>
    <phoneticPr fontId="1" type="noConversion"/>
  </si>
  <si>
    <t>青岛昌盛兴农机有限公司</t>
    <phoneticPr fontId="1" type="noConversion"/>
  </si>
  <si>
    <t>青岛丰诺农化有限公司</t>
    <phoneticPr fontId="1" type="noConversion"/>
  </si>
  <si>
    <t>青岛浩丰食品集团有限公司</t>
    <phoneticPr fontId="1" type="noConversion"/>
  </si>
  <si>
    <t>经营范围及经营面积</t>
    <phoneticPr fontId="1" type="noConversion"/>
  </si>
  <si>
    <t>√</t>
  </si>
  <si>
    <t>贷款合同复印件（加盖银行业务审核章），填写合同号</t>
    <phoneticPr fontId="1" type="noConversion"/>
  </si>
  <si>
    <t>2006.11.28</t>
    <phoneticPr fontId="1" type="noConversion"/>
  </si>
  <si>
    <t>3720201301200040157</t>
    <phoneticPr fontId="1" type="noConversion"/>
  </si>
  <si>
    <t>2013.12.17</t>
    <phoneticPr fontId="1" type="noConversion"/>
  </si>
  <si>
    <t>2021.12.16</t>
    <phoneticPr fontId="1" type="noConversion"/>
  </si>
  <si>
    <t>国家开发银行股份有限公司青岛市分行</t>
    <phoneticPr fontId="1" type="noConversion"/>
  </si>
  <si>
    <t>贷款金额（万元）</t>
    <phoneticPr fontId="1" type="noConversion"/>
  </si>
  <si>
    <t>2013.12.31-470-3000</t>
    <phoneticPr fontId="1" type="noConversion"/>
  </si>
  <si>
    <t>建设种植加工中心(包括厂房及设备)</t>
    <phoneticPr fontId="1" type="noConversion"/>
  </si>
  <si>
    <t>季度付</t>
    <phoneticPr fontId="1" type="noConversion"/>
  </si>
  <si>
    <r>
      <rPr>
        <sz val="11"/>
        <color rgb="FFFF0000"/>
        <rFont val="宋体"/>
        <family val="3"/>
        <charset val="134"/>
        <scheme val="minor"/>
      </rPr>
      <t>2014.12.17-100、2015.4.20-100、2015.10.20-100、2016.4.20-100、2016.10.20-200、2017.4.20-200、2017.10.20-200、2018.4.20-200、2018.10.20-300、</t>
    </r>
    <r>
      <rPr>
        <sz val="11"/>
        <rFont val="宋体"/>
        <family val="3"/>
        <charset val="134"/>
        <scheme val="minor"/>
      </rPr>
      <t>2019.4.19-300、2019.10.18-300、</t>
    </r>
    <r>
      <rPr>
        <sz val="11"/>
        <color rgb="FFFF0000"/>
        <rFont val="宋体"/>
        <family val="3"/>
        <charset val="134"/>
        <scheme val="minor"/>
      </rPr>
      <t>2020.4.20-300</t>
    </r>
    <phoneticPr fontId="1" type="noConversion"/>
  </si>
  <si>
    <r>
      <t>2019.3.19-289-188650（2018.12.21-2019.03.20）、2019.6.19-290-164544.72（2019.3.21-2019.6.20）、</t>
    </r>
    <r>
      <rPr>
        <sz val="11"/>
        <color rgb="FFFF0000"/>
        <rFont val="宋体"/>
        <family val="3"/>
        <charset val="134"/>
        <scheme val="minor"/>
      </rPr>
      <t>2019.9.25-381-151518.89（2019.6.21-2019.9.20）、</t>
    </r>
    <r>
      <rPr>
        <sz val="11"/>
        <rFont val="宋体"/>
        <family val="3"/>
        <charset val="134"/>
        <scheme val="minor"/>
      </rPr>
      <t>2019.12.23-337-121125.28（2019.9.21-2019.12.20）、</t>
    </r>
    <r>
      <rPr>
        <sz val="11"/>
        <color rgb="FFFF0000"/>
        <rFont val="宋体"/>
        <family val="3"/>
        <charset val="134"/>
        <scheme val="minor"/>
      </rPr>
      <t>2020.3.21-287#-108997.78（2019.12.31-2020.3.20）</t>
    </r>
    <phoneticPr fontId="1" type="noConversion"/>
  </si>
  <si>
    <t>×</t>
  </si>
  <si>
    <t>发票：1贵源工程款90万（2016年发票）、2诺达设备款‭2,001,236‬元（其中1893574.2元是2013年7月份发票，其余2014年发票）、3易塞奥材料设备款‭996,707‬元（都是2012年度的发票）合计发票‭4,891,517.2‬元；合同：1易塞奥2066651元，签合同后付款206665元，再付413330元，再付413330元，再付929993元，最后质保期两年内付清103333元、2贵源814万现付10%，主体合格后付20%，地面合格付20%，验收后付20%，两年内付5%、3诺达3093236元，先付30%，再付40%再付25%，安装后6个月内付5%；付款：1贵源2013.11.29-200万、2天鸿刚2013.11.29-400万、3诺达2012年6月至2014年1月‭2,001,236‬元、4易塞奥2012年1月-2014年8月‭1,810,038‬元</t>
    <phoneticPr fontId="1" type="noConversion"/>
  </si>
  <si>
    <t>资金用途证明材料（采购发票、合同、打款凭证等；建设项目要提供用途项目当前进展情况的照片等；资金用途项目需用地、环保等审批程序的要提供项目用地、环保等证明材料）写上发票采购内容</t>
    <phoneticPr fontId="1" type="noConversion"/>
  </si>
  <si>
    <t>√</t>
    <phoneticPr fontId="1" type="noConversion"/>
  </si>
  <si>
    <t>19年初长期借款1400万，期末长期借款800万√</t>
    <phoneticPr fontId="1" type="noConversion"/>
  </si>
  <si>
    <t>浮动利率</t>
    <phoneticPr fontId="1" type="noConversion"/>
  </si>
  <si>
    <t>贴息金额（2019年1月1日至2019年12月31日实付利息）元</t>
    <phoneticPr fontId="1" type="noConversion"/>
  </si>
  <si>
    <t>BC20180629000003</t>
    <phoneticPr fontId="1" type="noConversion"/>
  </si>
  <si>
    <t>元泰村镇银行</t>
    <phoneticPr fontId="1" type="noConversion"/>
  </si>
  <si>
    <t>2018.6.29</t>
    <phoneticPr fontId="1" type="noConversion"/>
  </si>
  <si>
    <t>2019.6.28</t>
    <phoneticPr fontId="1" type="noConversion"/>
  </si>
  <si>
    <t>固定利率</t>
    <phoneticPr fontId="1" type="noConversion"/>
  </si>
  <si>
    <t>2019.6.27</t>
    <phoneticPr fontId="1" type="noConversion"/>
  </si>
  <si>
    <t>2020.6.26</t>
    <phoneticPr fontId="1" type="noConversion"/>
  </si>
  <si>
    <t>固定利率，月利率0.81563%</t>
    <phoneticPr fontId="1" type="noConversion"/>
  </si>
  <si>
    <t>固定利率，月利率0.83374%</t>
    <phoneticPr fontId="1" type="noConversion"/>
  </si>
  <si>
    <t>2019.01.21-1.24、2019.1.22-6891.09、2019.2.21-0.91、2019.02.26-6891.42、2019.3.21-0.58、219.03.22-6224.75、2019.4.21-0.25、219.4.22-6892.08、2019.05.21-7.92、2019.5.24-6662.08、2019.6.21-0.92、2019.6.24-5000、2019.6.26-1056.08；2019.7.21-53.51、2019.7.27-5166.54、2019.8.21-33.46、2019.8.24-6709.11、2019.9.21-108.37、2019.9.26-6634.2、2019.10.21-0.8、2019.10.22-6524.27、2019.11.21-0.72、2019.11.22-6741.84、2019.12.21-0.16、2019.12.23-6524.91、2020.01.21-0.09、2020.01.22-6742.48</t>
    <phoneticPr fontId="1" type="noConversion"/>
  </si>
  <si>
    <t>种葡萄100.4亩-葡萄种植设施及葡萄苗</t>
    <phoneticPr fontId="1" type="noConversion"/>
  </si>
  <si>
    <t>付款：王鸣宇2019.6.28-800000；张代培2018.07.03-500000（通过耿杰华账户对外付款）；合同：王鸣宇2019.6.28签订82万，施工前付80万，完工后一年后付2万、张代培2018.7.2签合同1215250元，施工前付50万，再按完工进度，完工后留2%，未说明付款时间</t>
    <phoneticPr fontId="1" type="noConversion"/>
  </si>
  <si>
    <t>BCC20190627000002</t>
    <phoneticPr fontId="1" type="noConversion"/>
  </si>
  <si>
    <t>月付无</t>
    <phoneticPr fontId="1" type="noConversion"/>
  </si>
  <si>
    <t>2019.6.25-200000、2019.06.26-600000</t>
    <phoneticPr fontId="1" type="noConversion"/>
  </si>
  <si>
    <t>2015.4.20</t>
    <phoneticPr fontId="1" type="noConversion"/>
  </si>
  <si>
    <t>802602018借字第00017号</t>
    <phoneticPr fontId="1" type="noConversion"/>
  </si>
  <si>
    <t>青岛银行</t>
    <phoneticPr fontId="1" type="noConversion"/>
  </si>
  <si>
    <t>2018.9.25</t>
    <phoneticPr fontId="1" type="noConversion"/>
  </si>
  <si>
    <t>2019.9.25</t>
    <phoneticPr fontId="1" type="noConversion"/>
  </si>
  <si>
    <t>基准利率上浮40%，6个月为一个周期，基准利率调整后下一个周期首月调整利率</t>
    <phoneticPr fontId="1" type="noConversion"/>
  </si>
  <si>
    <t>2018.9.28-300</t>
    <phoneticPr fontId="1" type="noConversion"/>
  </si>
  <si>
    <t>2019.9.25-300万</t>
    <phoneticPr fontId="1" type="noConversion"/>
  </si>
  <si>
    <t>2019.1.20-15732.5、2019.2.20-15732.5、2019.3.20-14210、2019.4.20-15732.5、2019.5.20-15225、2019.6.20-15732.5、2019.7.20-15225、2019.8.20-7659.88、2019.8.21-8072.62、2019.9.20-15734.54、2019.9.25-2537.5</t>
    <phoneticPr fontId="1" type="noConversion"/>
  </si>
  <si>
    <t>无</t>
    <phoneticPr fontId="1" type="noConversion"/>
  </si>
  <si>
    <t>802602019借字第00039号</t>
    <phoneticPr fontId="1" type="noConversion"/>
  </si>
  <si>
    <t>2019.9.24</t>
    <phoneticPr fontId="1" type="noConversion"/>
  </si>
  <si>
    <t>2020.9.24</t>
    <phoneticPr fontId="1" type="noConversion"/>
  </si>
  <si>
    <t>固定利率</t>
    <phoneticPr fontId="1" type="noConversion"/>
  </si>
  <si>
    <t>2019.9.26-300</t>
    <phoneticPr fontId="1" type="noConversion"/>
  </si>
  <si>
    <t>贷款合同用途是采购原材料</t>
    <phoneticPr fontId="1" type="noConversion"/>
  </si>
  <si>
    <t>未还</t>
    <phoneticPr fontId="1" type="noConversion"/>
  </si>
  <si>
    <t>2019.10.20-12000、2019.11.20-15500、2019.12.20-15000、</t>
    <phoneticPr fontId="1" type="noConversion"/>
  </si>
  <si>
    <t>QD2X2210120190080</t>
    <phoneticPr fontId="1" type="noConversion"/>
  </si>
  <si>
    <t>华夏银行</t>
    <phoneticPr fontId="1" type="noConversion"/>
  </si>
  <si>
    <t>2019.10.28</t>
    <phoneticPr fontId="1" type="noConversion"/>
  </si>
  <si>
    <t>2020.10.28</t>
    <phoneticPr fontId="1" type="noConversion"/>
  </si>
  <si>
    <t>2019.11.19-200</t>
    <phoneticPr fontId="1" type="noConversion"/>
  </si>
  <si>
    <t>2019.11.21-608.89、2019.12.23-9800</t>
    <phoneticPr fontId="1" type="noConversion"/>
  </si>
  <si>
    <t>同期基准利率（2019年8月之前4.9%，8月之后4.8%）上浮10%</t>
    <phoneticPr fontId="1" type="noConversion"/>
  </si>
  <si>
    <t>2007.11.11</t>
    <phoneticPr fontId="1" type="noConversion"/>
  </si>
  <si>
    <t>2018-0045</t>
    <phoneticPr fontId="1" type="noConversion"/>
  </si>
  <si>
    <t>青岛农商行</t>
    <phoneticPr fontId="1" type="noConversion"/>
  </si>
  <si>
    <t>2018.9.27</t>
    <phoneticPr fontId="1" type="noConversion"/>
  </si>
  <si>
    <t>2019.9.17</t>
    <phoneticPr fontId="1" type="noConversion"/>
  </si>
  <si>
    <t>2019.01.21-29442.25、2019.2.21-29442.25、2019.03.21-26593、2019.4.21-29442.25、2019.5.21-28492.5、2019.6.21-29442.25、2019.7.21-28492.5、2019.8.21-29442.25、2019.9.18-498.41</t>
    <phoneticPr fontId="1" type="noConversion"/>
  </si>
  <si>
    <t>2018.9.27-3940000</t>
    <phoneticPr fontId="1" type="noConversion"/>
  </si>
  <si>
    <t>2018.9.27-10000、2019.10.16-42820.76、2019.9.19-2905.41、2019.10.17-3884273.83</t>
    <phoneticPr fontId="1" type="noConversion"/>
  </si>
  <si>
    <t>2019-0068</t>
    <phoneticPr fontId="1" type="noConversion"/>
  </si>
  <si>
    <t>2019.10.16</t>
    <phoneticPr fontId="1" type="noConversion"/>
  </si>
  <si>
    <t>2020.10.15</t>
    <phoneticPr fontId="1" type="noConversion"/>
  </si>
  <si>
    <t>2019.10.17-3880000</t>
    <phoneticPr fontId="1" type="noConversion"/>
  </si>
  <si>
    <t>2019.10.21-3750.67、2019.11.21-29034.38、2019.11.29-33.29、2019.12.21-28130.06</t>
    <phoneticPr fontId="1" type="noConversion"/>
  </si>
  <si>
    <t>未还款</t>
    <phoneticPr fontId="1" type="noConversion"/>
  </si>
  <si>
    <t>合同：战顺磊1491500、李政林1210500、董芝经1398800；</t>
    <phoneticPr fontId="1" type="noConversion"/>
  </si>
  <si>
    <t>√</t>
    <phoneticPr fontId="1" type="noConversion"/>
  </si>
  <si>
    <t>青农商莱西河头店支行高保字2019年第025号（300万）</t>
  </si>
  <si>
    <t>2007.9.17</t>
  </si>
  <si>
    <t>2019年西中银借字008号</t>
  </si>
  <si>
    <t>中国银行莱西支行</t>
  </si>
  <si>
    <t>1000万</t>
  </si>
  <si>
    <t>中国邮政储蓄银行青岛莱西市支行</t>
  </si>
  <si>
    <t>100万</t>
  </si>
  <si>
    <t>2003.9.23</t>
  </si>
  <si>
    <t>没有合同原件，未盖章。37003348100218110001</t>
  </si>
  <si>
    <t>2018.11.28</t>
  </si>
  <si>
    <t>200万</t>
  </si>
  <si>
    <t>固定利率年利率5.22%</t>
  </si>
  <si>
    <t>青岛广大果蔬专业合作社</t>
  </si>
  <si>
    <t>2009.4.29</t>
  </si>
  <si>
    <t>贷款未到期</t>
  </si>
  <si>
    <t>未带</t>
  </si>
  <si>
    <t>300万</t>
  </si>
  <si>
    <t>青岛崂山交银村镇银行股份有限公司</t>
  </si>
  <si>
    <t>320万</t>
  </si>
  <si>
    <t>2010.3.8</t>
  </si>
  <si>
    <t>中国邮政储蓄银行青岛分行</t>
  </si>
  <si>
    <t>生产炒货食品及坚果制品，花生筛选，货物进出口</t>
  </si>
  <si>
    <t>2002.7.17</t>
  </si>
  <si>
    <t>未准备</t>
  </si>
  <si>
    <t>莱西农商行李家疃分理处</t>
  </si>
  <si>
    <t>2000万</t>
  </si>
  <si>
    <t>花生、坚果、豆类、瓜子、葡萄干筛选</t>
  </si>
  <si>
    <t>莱西市中国银行</t>
  </si>
  <si>
    <t>青岛市2020年新型农业经营主体贷款贴息项目</t>
    <phoneticPr fontId="1" type="noConversion"/>
  </si>
  <si>
    <t>序号</t>
    <phoneticPr fontId="1" type="noConversion"/>
  </si>
  <si>
    <t>需提供的资料明细</t>
    <phoneticPr fontId="1" type="noConversion"/>
  </si>
  <si>
    <t>贷款机构</t>
    <phoneticPr fontId="1" type="noConversion"/>
  </si>
  <si>
    <r>
      <t>80万</t>
    </r>
    <r>
      <rPr>
        <sz val="10"/>
        <color theme="1"/>
        <rFont val="宋体"/>
        <family val="3"/>
        <charset val="134"/>
        <scheme val="minor"/>
      </rPr>
      <t>：按照上浮利率、</t>
    </r>
    <r>
      <rPr>
        <sz val="10"/>
        <color rgb="FFFF0000"/>
        <rFont val="宋体"/>
        <family val="3"/>
        <charset val="134"/>
        <scheme val="minor"/>
      </rPr>
      <t>300万</t>
    </r>
    <r>
      <rPr>
        <sz val="10"/>
        <color theme="1"/>
        <rFont val="宋体"/>
        <family val="3"/>
        <charset val="134"/>
        <scheme val="minor"/>
      </rPr>
      <t>：按照上浮利率、</t>
    </r>
    <r>
      <rPr>
        <sz val="10"/>
        <color rgb="FFFF0000"/>
        <rFont val="宋体"/>
        <family val="3"/>
        <charset val="134"/>
        <scheme val="minor"/>
      </rPr>
      <t>120万</t>
    </r>
    <r>
      <rPr>
        <sz val="10"/>
        <color theme="1"/>
        <rFont val="宋体"/>
        <family val="3"/>
        <charset val="134"/>
        <scheme val="minor"/>
      </rPr>
      <t>：固定利率、</t>
    </r>
    <r>
      <rPr>
        <sz val="10"/>
        <color rgb="FFFF0000"/>
        <rFont val="宋体"/>
        <family val="3"/>
        <charset val="134"/>
        <scheme val="minor"/>
      </rPr>
      <t>40万</t>
    </r>
    <r>
      <rPr>
        <sz val="10"/>
        <color theme="1"/>
        <rFont val="宋体"/>
        <family val="3"/>
        <charset val="134"/>
        <scheme val="minor"/>
      </rPr>
      <t>：固定利率</t>
    </r>
  </si>
  <si>
    <t>贷款利率</t>
    <phoneticPr fontId="1" type="noConversion"/>
  </si>
  <si>
    <t>公司成立日期（截止到2020年4月29日需成立满一年）</t>
    <phoneticPr fontId="1" type="noConversion"/>
  </si>
  <si>
    <t>贷款贴息申报书</t>
    <phoneticPr fontId="1" type="noConversion"/>
  </si>
  <si>
    <t>企业（个人）承诺书</t>
    <phoneticPr fontId="1" type="noConversion"/>
  </si>
  <si>
    <t>银行贷款卡复印件</t>
    <phoneticPr fontId="1" type="noConversion"/>
  </si>
  <si>
    <t>贷款银行出具的利息结算清单</t>
    <phoneticPr fontId="1" type="noConversion"/>
  </si>
  <si>
    <t>利息支付原始凭证（凭证号跟着金额）</t>
    <phoneticPr fontId="1" type="noConversion"/>
  </si>
  <si>
    <t>政策性担保合同复印件（未申请政策性担保业务的不用提供）</t>
    <phoneticPr fontId="1" type="noConversion"/>
  </si>
  <si>
    <t>申报主体为市级以上农业产业化龙头企业或其控股子公司的，需提供申报主体上一年度审计报告或会计报表</t>
    <phoneticPr fontId="1" type="noConversion"/>
  </si>
  <si>
    <t>申报主体为专业大户的，需提供种植、养殖规模证明材料，土地、林业、海域租赁合同等</t>
    <phoneticPr fontId="1" type="noConversion"/>
  </si>
  <si>
    <t>起始日</t>
    <phoneticPr fontId="1" type="noConversion"/>
  </si>
  <si>
    <r>
      <t>√</t>
    </r>
    <r>
      <rPr>
        <sz val="10"/>
        <color theme="1"/>
        <rFont val="宋体"/>
        <family val="3"/>
        <charset val="134"/>
      </rPr>
      <t>青农担（</t>
    </r>
    <r>
      <rPr>
        <sz val="10"/>
        <color theme="1"/>
        <rFont val="宋体"/>
        <family val="3"/>
        <charset val="134"/>
        <scheme val="minor"/>
      </rPr>
      <t>2019</t>
    </r>
    <r>
      <rPr>
        <sz val="10"/>
        <color theme="1"/>
        <rFont val="宋体"/>
        <family val="3"/>
        <charset val="134"/>
      </rPr>
      <t>）莱委字第</t>
    </r>
    <r>
      <rPr>
        <sz val="10"/>
        <color theme="1"/>
        <rFont val="宋体"/>
        <family val="3"/>
        <charset val="134"/>
        <scheme val="minor"/>
      </rPr>
      <t>0054号</t>
    </r>
  </si>
  <si>
    <t>建设种植加工中心(包括厂房及设备)</t>
    <phoneticPr fontId="1" type="noConversion"/>
  </si>
  <si>
    <t>2006.11.28</t>
    <phoneticPr fontId="1" type="noConversion"/>
  </si>
  <si>
    <t>3720201301200040157</t>
    <phoneticPr fontId="1" type="noConversion"/>
  </si>
  <si>
    <t>季度付</t>
    <phoneticPr fontId="1" type="noConversion"/>
  </si>
  <si>
    <t>19年初长期借款1400万，期末长期借款800万√</t>
    <phoneticPr fontId="1" type="noConversion"/>
  </si>
  <si>
    <t>√</t>
    <phoneticPr fontId="1" type="noConversion"/>
  </si>
  <si>
    <t>国家开发银行股份有限公司青岛市分行</t>
    <phoneticPr fontId="1" type="noConversion"/>
  </si>
  <si>
    <t>2013.12.17</t>
    <phoneticPr fontId="1" type="noConversion"/>
  </si>
  <si>
    <t>2021.12.16</t>
    <phoneticPr fontId="1" type="noConversion"/>
  </si>
  <si>
    <t>浮动利率</t>
    <phoneticPr fontId="1" type="noConversion"/>
  </si>
  <si>
    <t>青岛海澳特能源科技有限公司</t>
    <phoneticPr fontId="1" type="noConversion"/>
  </si>
  <si>
    <t>崔钦浩</t>
    <phoneticPr fontId="1" type="noConversion"/>
  </si>
  <si>
    <t>2015.04.17</t>
    <phoneticPr fontId="1" type="noConversion"/>
  </si>
  <si>
    <t>中国邮政储蓄银行</t>
    <phoneticPr fontId="1" type="noConversion"/>
  </si>
  <si>
    <t>无</t>
    <phoneticPr fontId="1" type="noConversion"/>
  </si>
  <si>
    <t>2019.3.14-2000000</t>
    <phoneticPr fontId="1" type="noConversion"/>
  </si>
  <si>
    <t>20120.03.14-2000000</t>
    <phoneticPr fontId="1" type="noConversion"/>
  </si>
  <si>
    <t>2019.4.14-9236.3、2019.5.14-8938.36、2019.6.14-9236.3、2019.7.14-8938.36、2019.8.14-126.4、2019.9.14-9236.6、2019.10.14-8936.36、2019.11.14-9236.3、2019.12.14-8938.36、2020.1.14-9236.3</t>
    <phoneticPr fontId="1" type="noConversion"/>
  </si>
  <si>
    <t>3799872Q219037777715额度贷款2019年3月13日签订</t>
    <phoneticPr fontId="1" type="noConversion"/>
  </si>
  <si>
    <t>莱西市自然绿家庭农场-李建波</t>
    <phoneticPr fontId="1" type="noConversion"/>
  </si>
  <si>
    <t>2019.3.14</t>
    <phoneticPr fontId="1" type="noConversion"/>
  </si>
  <si>
    <t>2020.3.14</t>
    <phoneticPr fontId="1" type="noConversion"/>
  </si>
  <si>
    <t>合同：李喜修有机肥200万；付款：2019.3.14付200万</t>
    <phoneticPr fontId="1" type="noConversion"/>
  </si>
  <si>
    <t>2013.07.08</t>
    <phoneticPr fontId="1" type="noConversion"/>
  </si>
  <si>
    <t>2018-035</t>
    <phoneticPr fontId="1" type="noConversion"/>
  </si>
  <si>
    <t>青岛农村商业银行</t>
    <phoneticPr fontId="1" type="noConversion"/>
  </si>
  <si>
    <t>2018.9.29</t>
    <phoneticPr fontId="1" type="noConversion"/>
  </si>
  <si>
    <t>2019.9.27</t>
    <phoneticPr fontId="1" type="noConversion"/>
  </si>
  <si>
    <t>2019.9.29</t>
    <phoneticPr fontId="1" type="noConversion"/>
  </si>
  <si>
    <t>2020.9.25</t>
    <phoneticPr fontId="1" type="noConversion"/>
  </si>
  <si>
    <t>固定利率</t>
    <phoneticPr fontId="1" type="noConversion"/>
  </si>
  <si>
    <t>2019-014</t>
    <phoneticPr fontId="1" type="noConversion"/>
  </si>
  <si>
    <t>元泰村镇银行</t>
    <phoneticPr fontId="1" type="noConversion"/>
  </si>
  <si>
    <t>2019.9.4</t>
    <phoneticPr fontId="1" type="noConversion"/>
  </si>
  <si>
    <t>2022.9.3</t>
    <phoneticPr fontId="1" type="noConversion"/>
  </si>
  <si>
    <t>浮动利率，按基准利率调整后次年的第一个结息日的1.85倍计算</t>
    <phoneticPr fontId="1" type="noConversion"/>
  </si>
  <si>
    <t>莱西市兄弟家庭农场-于志学</t>
    <phoneticPr fontId="1" type="noConversion"/>
  </si>
  <si>
    <t>BC20180913000012</t>
    <phoneticPr fontId="1" type="noConversion"/>
  </si>
  <si>
    <t>BCC20190904000009</t>
    <phoneticPr fontId="1" type="noConversion"/>
  </si>
  <si>
    <t>2018.9.13</t>
    <phoneticPr fontId="1" type="noConversion"/>
  </si>
  <si>
    <t>2019.9.12</t>
    <phoneticPr fontId="1" type="noConversion"/>
  </si>
  <si>
    <t>2019.09.04-180万（BPC20190904000030）</t>
    <phoneticPr fontId="1" type="noConversion"/>
  </si>
  <si>
    <t>2018.9.30-140万</t>
    <phoneticPr fontId="1" type="noConversion"/>
  </si>
  <si>
    <t>2019.9.29-140万</t>
    <phoneticPr fontId="1" type="noConversion"/>
  </si>
  <si>
    <t>2018.9.13-110万(BP20180913000019)</t>
    <phoneticPr fontId="1" type="noConversion"/>
  </si>
  <si>
    <t>2019.9.3-759000、2019.9.4-341000</t>
    <phoneticPr fontId="1" type="noConversion"/>
  </si>
  <si>
    <t>2019.1.21-9270.99、2019.2.21-9270.99、2019.3.21-8373.8、2019.4.21-9270.99、2019.5.21-8971.93、2019.6.21-9270.99、2019.7.21-8971.93、2019.8.21-9270.99、2019.9.4-3980.55</t>
    <phoneticPr fontId="1" type="noConversion"/>
  </si>
  <si>
    <t>2019.9.21-7862.59、2019.10.21-13875.15、2019.11.21-14337.66、2019.12.21-13875.15</t>
    <phoneticPr fontId="1" type="noConversion"/>
  </si>
  <si>
    <t>未到期</t>
    <phoneticPr fontId="1" type="noConversion"/>
  </si>
  <si>
    <t>收购玉米、花生，粮油种植，</t>
    <phoneticPr fontId="1" type="noConversion"/>
  </si>
  <si>
    <t>流转土地38.25亩</t>
    <phoneticPr fontId="1" type="noConversion"/>
  </si>
  <si>
    <t>无元泰村镇银行的借款</t>
    <phoneticPr fontId="1" type="noConversion"/>
  </si>
  <si>
    <t>3个葡萄棚11.6亩，棚前棚后8.8亩</t>
    <phoneticPr fontId="1" type="noConversion"/>
  </si>
  <si>
    <t>农商行</t>
    <phoneticPr fontId="1" type="noConversion"/>
  </si>
  <si>
    <t>2019.3.26</t>
    <phoneticPr fontId="1" type="noConversion"/>
  </si>
  <si>
    <t>2020.3.15</t>
    <phoneticPr fontId="1" type="noConversion"/>
  </si>
  <si>
    <t>基准利率上浮60%</t>
    <phoneticPr fontId="1" type="noConversion"/>
  </si>
  <si>
    <t>2020.1.21-60、2020.3.4-60、2020.3.4-240</t>
    <phoneticPr fontId="1" type="noConversion"/>
  </si>
  <si>
    <t>2019.4.21-13920、2019.5.21-17400、2019.6.21-17980、2019.7.21-17400、2019.8.21-17980、2019.9.21-17980、2019.10.21-17400、2019.11.21-17980、2019.12.21-17400、2020.1.21-17980</t>
    <phoneticPr fontId="1" type="noConversion"/>
  </si>
  <si>
    <r>
      <rPr>
        <sz val="11"/>
        <color rgb="FFFF0000"/>
        <rFont val="宋体"/>
        <family val="3"/>
        <charset val="134"/>
        <scheme val="minor"/>
      </rPr>
      <t>400万：</t>
    </r>
    <r>
      <rPr>
        <sz val="11"/>
        <color theme="1"/>
        <rFont val="宋体"/>
        <family val="3"/>
        <charset val="134"/>
        <scheme val="minor"/>
      </rPr>
      <t>2018.8.8 、</t>
    </r>
    <r>
      <rPr>
        <sz val="11"/>
        <color rgb="FFFF0000"/>
        <rFont val="宋体"/>
        <family val="3"/>
        <charset val="134"/>
        <scheme val="minor"/>
      </rPr>
      <t>1600万：</t>
    </r>
    <r>
      <rPr>
        <sz val="11"/>
        <color theme="1"/>
        <rFont val="宋体"/>
        <family val="3"/>
        <charset val="134"/>
        <scheme val="minor"/>
      </rPr>
      <t xml:space="preserve">2017.11.28  </t>
    </r>
  </si>
  <si>
    <r>
      <rPr>
        <sz val="11"/>
        <color rgb="FFFF0000"/>
        <rFont val="宋体"/>
        <family val="3"/>
        <charset val="134"/>
        <scheme val="minor"/>
      </rPr>
      <t>400万：</t>
    </r>
    <r>
      <rPr>
        <sz val="11"/>
        <color theme="1"/>
        <rFont val="宋体"/>
        <family val="3"/>
        <charset val="134"/>
        <scheme val="minor"/>
      </rPr>
      <t>2019.8.7、</t>
    </r>
    <r>
      <rPr>
        <sz val="11"/>
        <color rgb="FFFF0000"/>
        <rFont val="宋体"/>
        <family val="3"/>
        <charset val="134"/>
        <scheme val="minor"/>
      </rPr>
      <t>1600万：</t>
    </r>
    <r>
      <rPr>
        <sz val="11"/>
        <color theme="1"/>
        <rFont val="宋体"/>
        <family val="3"/>
        <charset val="134"/>
        <scheme val="minor"/>
      </rPr>
      <t>2019.11.20</t>
    </r>
  </si>
  <si>
    <r>
      <rPr>
        <sz val="11"/>
        <color rgb="FFFF0000"/>
        <rFont val="宋体"/>
        <family val="3"/>
        <charset val="134"/>
        <scheme val="minor"/>
      </rPr>
      <t>400万</t>
    </r>
    <r>
      <rPr>
        <sz val="11"/>
        <color theme="1"/>
        <rFont val="宋体"/>
        <family val="3"/>
        <charset val="134"/>
        <scheme val="minor"/>
      </rPr>
      <t>固定利率7.221%、</t>
    </r>
    <r>
      <rPr>
        <sz val="11"/>
        <color rgb="FFFF0000"/>
        <rFont val="宋体"/>
        <family val="3"/>
        <charset val="134"/>
        <scheme val="minor"/>
      </rPr>
      <t>1600万</t>
    </r>
    <r>
      <rPr>
        <sz val="11"/>
        <color theme="1"/>
        <rFont val="宋体"/>
        <family val="3"/>
        <charset val="134"/>
        <scheme val="minor"/>
      </rPr>
      <t>固定利率6.5%</t>
    </r>
  </si>
  <si>
    <t>2019-027-购花生</t>
    <phoneticPr fontId="1" type="noConversion"/>
  </si>
  <si>
    <t>2019.3.28-300</t>
    <phoneticPr fontId="1" type="noConversion"/>
  </si>
  <si>
    <t>合同：战庆竹150万,2019.3.21签订、丁永军150万,2019.3.22签订；付款：2019.3.28付战庆竹150万、2019.3.28付丁永军150万</t>
    <phoneticPr fontId="1" type="noConversion"/>
  </si>
  <si>
    <t>农商银行</t>
    <phoneticPr fontId="1" type="noConversion"/>
  </si>
  <si>
    <t>2018.12.26</t>
    <phoneticPr fontId="1" type="noConversion"/>
  </si>
  <si>
    <t>2019.12.20</t>
    <phoneticPr fontId="1" type="noConversion"/>
  </si>
  <si>
    <t>基准利率上浮72.5%</t>
    <phoneticPr fontId="1" type="noConversion"/>
  </si>
  <si>
    <t>2019.3.21-12402.03、2019.6.21-13423.38、2019.9.21-13423.38、2019.12.19-12985.66</t>
    <phoneticPr fontId="1" type="noConversion"/>
  </si>
  <si>
    <t>2019.12.19-70万</t>
    <phoneticPr fontId="1" type="noConversion"/>
  </si>
  <si>
    <t>缺</t>
    <phoneticPr fontId="1" type="noConversion"/>
  </si>
  <si>
    <t>2018-210按季支付，贷款用途是家庭农场基础设施建设（大棚）</t>
    <phoneticPr fontId="1" type="noConversion"/>
  </si>
  <si>
    <t>95.49亩</t>
    <phoneticPr fontId="1" type="noConversion"/>
  </si>
  <si>
    <t>合同：218.7.20与谭维晓签订购钢材80万；付款：2018.12.26付谭维晓70万</t>
    <phoneticPr fontId="1" type="noConversion"/>
  </si>
  <si>
    <t>建大棚种葡萄</t>
    <phoneticPr fontId="1" type="noConversion"/>
  </si>
  <si>
    <t>2013.1.6</t>
    <phoneticPr fontId="1" type="noConversion"/>
  </si>
  <si>
    <t>√</t>
    <phoneticPr fontId="1" type="noConversion"/>
  </si>
  <si>
    <t>青岛银行</t>
    <phoneticPr fontId="1" type="noConversion"/>
  </si>
  <si>
    <t>802602018-00011商品采购</t>
    <phoneticPr fontId="1" type="noConversion"/>
  </si>
  <si>
    <t>2018.08.29</t>
    <phoneticPr fontId="1" type="noConversion"/>
  </si>
  <si>
    <t>2019.8.29</t>
    <phoneticPr fontId="1" type="noConversion"/>
  </si>
  <si>
    <t>2019.4.10</t>
    <phoneticPr fontId="1" type="noConversion"/>
  </si>
  <si>
    <t>2020.3.19</t>
    <phoneticPr fontId="1" type="noConversion"/>
  </si>
  <si>
    <t>按照同期基准利率上按比率浮35%</t>
    <phoneticPr fontId="1" type="noConversion"/>
  </si>
  <si>
    <t>按照同期基准利率上按数值浮0.65%</t>
    <phoneticPr fontId="1" type="noConversion"/>
  </si>
  <si>
    <t>802602019-00014购原材料</t>
    <phoneticPr fontId="1" type="noConversion"/>
  </si>
  <si>
    <t>802602019-00038购原材料</t>
    <phoneticPr fontId="1" type="noConversion"/>
  </si>
  <si>
    <t>2019.9.24</t>
    <phoneticPr fontId="1" type="noConversion"/>
  </si>
  <si>
    <t>固定利率</t>
    <phoneticPr fontId="1" type="noConversion"/>
  </si>
  <si>
    <t>无盖章页</t>
    <phoneticPr fontId="1" type="noConversion"/>
  </si>
  <si>
    <t>中国银行</t>
    <phoneticPr fontId="1" type="noConversion"/>
  </si>
  <si>
    <t>中国银行</t>
    <phoneticPr fontId="1" type="noConversion"/>
  </si>
  <si>
    <t>浮动利率，以提款日当期同业拆借基础利率为实际利率</t>
    <phoneticPr fontId="1" type="noConversion"/>
  </si>
  <si>
    <t>2019-135购买原材料6个月按月结息</t>
    <phoneticPr fontId="1" type="noConversion"/>
  </si>
  <si>
    <t>2019-058购买原材料12个月按月结息</t>
    <phoneticPr fontId="1" type="noConversion"/>
  </si>
  <si>
    <t>2018.8.31-300</t>
    <phoneticPr fontId="1" type="noConversion"/>
  </si>
  <si>
    <t>2019.4.11-300、2019.4.22-100、2019.7.26-350</t>
    <phoneticPr fontId="1" type="noConversion"/>
  </si>
  <si>
    <t>2019.9.24-450</t>
    <phoneticPr fontId="1" type="noConversion"/>
  </si>
  <si>
    <t>2019.6.26-750</t>
    <phoneticPr fontId="1" type="noConversion"/>
  </si>
  <si>
    <t>提款日，无签订日期</t>
    <phoneticPr fontId="1" type="noConversion"/>
  </si>
  <si>
    <t>2019.12.5-250</t>
    <phoneticPr fontId="1" type="noConversion"/>
  </si>
  <si>
    <t>2019.10.20-16250、2019.11.20-19375、2019.12.20-18750、2020.1.20-19375</t>
    <phoneticPr fontId="1" type="noConversion"/>
  </si>
  <si>
    <t>2019.7.22-25312.5、2019.8.21-31387.5、2019.9.23-31387.5、2019.10.21-30375、2019.11.21-31387.5、2019.12.23-30375、2020.1.21-31387.5</t>
    <phoneticPr fontId="1" type="noConversion"/>
  </si>
  <si>
    <t>2019.12.23-5444.44、2020.1.21-10548.61</t>
    <phoneticPr fontId="1" type="noConversion"/>
  </si>
  <si>
    <t>2019.4.9-300</t>
    <phoneticPr fontId="1" type="noConversion"/>
  </si>
  <si>
    <t>2019.1.20-15170.63、2019.2.20-15170.62、2019.3.20-13702.5、2019.4.9-9787.5</t>
    <phoneticPr fontId="1" type="noConversion"/>
  </si>
  <si>
    <r>
      <rPr>
        <sz val="11"/>
        <color rgb="FFFF0000"/>
        <rFont val="宋体"/>
        <family val="3"/>
        <charset val="134"/>
        <scheme val="minor"/>
      </rPr>
      <t>300万</t>
    </r>
    <r>
      <rPr>
        <sz val="11"/>
        <color theme="1"/>
        <rFont val="宋体"/>
        <family val="2"/>
        <charset val="134"/>
        <scheme val="minor"/>
      </rPr>
      <t>：2019.5.20-16250、2019.6.20-12916.66、2019.7.20-12500、2019.8.20-12916.67、2019.9.20-12916.67、2019.10.20-12500、2019.11.20-12916.66、2019.12.20-12500、2020.1.20-12916.67；</t>
    </r>
    <r>
      <rPr>
        <sz val="11"/>
        <color rgb="FFFF0000"/>
        <rFont val="宋体"/>
        <family val="2"/>
        <charset val="134"/>
        <scheme val="minor"/>
      </rPr>
      <t>100万</t>
    </r>
    <r>
      <rPr>
        <sz val="11"/>
        <rFont val="宋体"/>
        <family val="3"/>
        <charset val="134"/>
        <scheme val="minor"/>
      </rPr>
      <t>：2019.5.20-3888.88、2019.6.20-4305.56、2019.7.20-4166.67、2019.8.1-1666.66；</t>
    </r>
    <r>
      <rPr>
        <sz val="11"/>
        <color rgb="FFFF0000"/>
        <rFont val="宋体"/>
        <family val="3"/>
        <charset val="134"/>
        <scheme val="minor"/>
      </rPr>
      <t>350万</t>
    </r>
    <r>
      <rPr>
        <sz val="11"/>
        <rFont val="宋体"/>
        <family val="3"/>
        <charset val="134"/>
        <scheme val="minor"/>
      </rPr>
      <t>：2019.8.1-2916.66</t>
    </r>
    <phoneticPr fontId="1" type="noConversion"/>
  </si>
  <si>
    <t>2020.2.18-300、2019.8.1-100、2019.8.1-350</t>
    <phoneticPr fontId="1" type="noConversion"/>
  </si>
  <si>
    <t>2018.12.26-70</t>
    <phoneticPr fontId="1" type="noConversion"/>
  </si>
  <si>
    <t>2020.2.18-450</t>
    <phoneticPr fontId="1" type="noConversion"/>
  </si>
  <si>
    <t>2019.9.6-100、2019.9.17-30、2019.9.20-10</t>
    <phoneticPr fontId="1" type="noConversion"/>
  </si>
  <si>
    <t>种苹果树300多亩</t>
    <phoneticPr fontId="1" type="noConversion"/>
  </si>
  <si>
    <t>√</t>
    <phoneticPr fontId="1" type="noConversion"/>
  </si>
  <si>
    <t>购化肥农药2019-038</t>
    <phoneticPr fontId="1" type="noConversion"/>
  </si>
  <si>
    <t>农商行</t>
    <phoneticPr fontId="1" type="noConversion"/>
  </si>
  <si>
    <t>2019.3.27</t>
    <phoneticPr fontId="1" type="noConversion"/>
  </si>
  <si>
    <t>2020.3.19</t>
    <phoneticPr fontId="1" type="noConversion"/>
  </si>
  <si>
    <t>基准利率上浮65%</t>
    <phoneticPr fontId="1" type="noConversion"/>
  </si>
  <si>
    <t>209.6.21-13557.5、2019.9.21-14674、2019.12.21-14514.5、2020.3.19-14195.5</t>
    <phoneticPr fontId="1" type="noConversion"/>
  </si>
  <si>
    <r>
      <t>合同：2019.9.2杭锦后旗绿丰源960163、2019.6.10兴化绿禾609300、2019.6.24连云港裕大70000、2019.4.20盐城南翔268800、2019.5.15酒泉1164000、</t>
    </r>
    <r>
      <rPr>
        <sz val="11"/>
        <color rgb="FFFF0000"/>
        <rFont val="宋体"/>
        <family val="3"/>
        <charset val="134"/>
        <scheme val="minor"/>
      </rPr>
      <t>2019.4.10久辉1386万</t>
    </r>
    <r>
      <rPr>
        <sz val="11"/>
        <color theme="1"/>
        <rFont val="宋体"/>
        <family val="2"/>
        <charset val="134"/>
        <scheme val="minor"/>
      </rPr>
      <t>、2019.3.20万森273万、</t>
    </r>
    <r>
      <rPr>
        <sz val="11"/>
        <color rgb="FFFF0000"/>
        <rFont val="宋体"/>
        <family val="3"/>
        <charset val="134"/>
        <scheme val="minor"/>
      </rPr>
      <t>2019.3.25农汇1176000</t>
    </r>
    <r>
      <rPr>
        <sz val="11"/>
        <color theme="1"/>
        <rFont val="宋体"/>
        <family val="2"/>
        <charset val="134"/>
        <scheme val="minor"/>
      </rPr>
      <t>、</t>
    </r>
    <r>
      <rPr>
        <sz val="11"/>
        <color rgb="FFFF0000"/>
        <rFont val="宋体"/>
        <family val="3"/>
        <charset val="134"/>
        <scheme val="minor"/>
      </rPr>
      <t>2019.7-9隆祥221.9万</t>
    </r>
    <r>
      <rPr>
        <sz val="11"/>
        <color theme="1"/>
        <rFont val="宋体"/>
        <family val="2"/>
        <charset val="134"/>
        <scheme val="minor"/>
      </rPr>
      <t>、2019.7-9聚福‭5,179,500‬、付款：2019.9.24杭锦50万、2019.7.26兴化604856、2019.7.26裕大68340、2019.4.23盐城262719、2019.7.29酒泉‭893564‬‬、2019.4-12久辉‭9885506‬、2019.6.27万森2649533、2019.4.23农汇589900、2019.7-9隆祥‭3324882‬、2019.7-9聚福‭3220700、‬发票：2019.9杭锦960163、2019.6兴化532300、2019.8裕大77700、2019.4.25盐城50400、2019.5酒泉‭1109680‬、2019.3-12久辉‭6333650‬、2019.3万森‭2649533‬、2019.3农汇‭1136800‬、2019.7-9隆祥‭2081356‬、2019.7-9聚福‭3065550‬</t>
    </r>
    <phoneticPr fontId="1" type="noConversion"/>
  </si>
  <si>
    <t>购化肥农药2019-050</t>
    <phoneticPr fontId="1" type="noConversion"/>
  </si>
  <si>
    <t>2019.3.28-80</t>
    <phoneticPr fontId="1" type="noConversion"/>
  </si>
  <si>
    <t>QDZX2210120180162、QDZX2210120190050</t>
    <phoneticPr fontId="1" type="noConversion"/>
  </si>
  <si>
    <t>2018.6.19、2019.6.26</t>
    <phoneticPr fontId="1" type="noConversion"/>
  </si>
  <si>
    <t>2019.6.19、2020.6.26</t>
    <phoneticPr fontId="1" type="noConversion"/>
  </si>
  <si>
    <t>2018.6.19-2019.6.19 利率6.96%、219.6.26-2020.6.26利率6.09%</t>
    <phoneticPr fontId="1" type="noConversion"/>
  </si>
  <si>
    <t>2018.6.28-300万、2019.7.08-300万</t>
    <phoneticPr fontId="1" type="noConversion"/>
  </si>
  <si>
    <t>√</t>
    <phoneticPr fontId="1" type="noConversion"/>
  </si>
  <si>
    <t>2019.6.27-300万</t>
    <phoneticPr fontId="1" type="noConversion"/>
  </si>
  <si>
    <r>
      <t>发票：2018年：高月荣‭19,998‬、吕风江28667、吕绍清27862、吕小福27843、吕风海27438、田希月26852、田载强37815、田中国28462、天瑞海27848、田瑞成26250、田中波27555、田瑞芝26232、田斋宁28681、田小双28865、田文波18752、田绍志27840、田之通28942、田文宝28737、田希朋27850、田瑞文26858、田瑞斋26865、田文明28868、</t>
    </r>
    <r>
      <rPr>
        <sz val="10"/>
        <color rgb="FFFF0000"/>
        <rFont val="宋体"/>
        <family val="3"/>
        <charset val="134"/>
        <scheme val="minor"/>
      </rPr>
      <t>田希有27874</t>
    </r>
    <r>
      <rPr>
        <sz val="10"/>
        <rFont val="宋体"/>
        <family val="3"/>
        <charset val="134"/>
        <scheme val="minor"/>
      </rPr>
      <t>、于河27626、于军27888、于胜27630、于行28832、于宝27416、于勇28354、于元26858、吕丰庆26573、田中思27676、田栽林28470、田栽平27852、宋宾27638、王梅花27840、王福27130、王中文27234、于连江26306、于连芝27348、于喜胜28563、王中民26867、战仁25674、王伟28361、于希平29865、于桂英27664、战松25669、宋学文27848、孙立华27966、王美志27576、王臣26460、王风26882、王政27677、王成27681、王仲民 26868、王中宝26560、郭占文28639、郭占路28860、郭申堂25856、郭长春26340、王中强27840、战福玉28868、李雪玲28861、郭占学27856；2019年：赵春珍9979.2、赵贺绩9990、孙真先9990、崔勇9925、崔桂生9975、赵行跃13582.2</t>
    </r>
    <phoneticPr fontId="1" type="noConversion"/>
  </si>
  <si>
    <t>贷款用途：未写，发票是果蔬采购</t>
    <phoneticPr fontId="1" type="noConversion"/>
  </si>
  <si>
    <t>2018.11.28-200万</t>
    <phoneticPr fontId="1" type="noConversion"/>
  </si>
  <si>
    <t>2019.1.20-8990、2019.2.20-8990、2019.3.20-8120、2019.4.20-8990、2019.5.20-8700、2019.6.20-8990、2019.7.20-8700、2019.8.20-8990、2019.9.20-8990、2019.10.20-8700、2019.11.20-8990、2019.11.25-580</t>
    <phoneticPr fontId="1" type="noConversion"/>
  </si>
  <si>
    <t>2019.11.21-150万、2019.11.25-50万</t>
    <phoneticPr fontId="1" type="noConversion"/>
  </si>
  <si>
    <t>贷款用途：货物采购、发票内容：农药采购</t>
    <phoneticPr fontId="1" type="noConversion"/>
  </si>
  <si>
    <t>37003348100219080001</t>
    <phoneticPr fontId="1" type="noConversion"/>
  </si>
  <si>
    <t>12个月、2019年8月8日签订合同</t>
    <phoneticPr fontId="1" type="noConversion"/>
  </si>
  <si>
    <t>2019.8.12-400万  2019.8.26-300万</t>
    <phoneticPr fontId="1" type="noConversion"/>
  </si>
  <si>
    <r>
      <rPr>
        <sz val="10"/>
        <color theme="1"/>
        <rFont val="宋体"/>
        <family val="3"/>
        <charset val="134"/>
      </rPr>
      <t>发票：</t>
    </r>
    <r>
      <rPr>
        <sz val="10"/>
        <color theme="1"/>
        <rFont val="Arial"/>
        <family val="2"/>
      </rPr>
      <t>2019.8.30-12</t>
    </r>
    <r>
      <rPr>
        <sz val="10"/>
        <color theme="1"/>
        <rFont val="宋体"/>
        <family val="3"/>
        <charset val="134"/>
      </rPr>
      <t>雷沃重工</t>
    </r>
    <r>
      <rPr>
        <sz val="10"/>
        <color theme="1"/>
        <rFont val="Arial"/>
        <family val="2"/>
      </rPr>
      <t>‭6,193,022.99‬</t>
    </r>
    <r>
      <rPr>
        <sz val="10"/>
        <color theme="1"/>
        <rFont val="宋体"/>
        <family val="3"/>
        <charset val="134"/>
      </rPr>
      <t>；合同：</t>
    </r>
    <r>
      <rPr>
        <sz val="10"/>
        <color theme="1"/>
        <rFont val="Arial"/>
        <family val="2"/>
      </rPr>
      <t>2019.1</t>
    </r>
    <r>
      <rPr>
        <sz val="10"/>
        <color theme="1"/>
        <rFont val="宋体"/>
        <family val="3"/>
        <charset val="134"/>
      </rPr>
      <t>雷沃重工</t>
    </r>
    <r>
      <rPr>
        <sz val="10"/>
        <color theme="1"/>
        <rFont val="Arial"/>
        <family val="2"/>
      </rPr>
      <t>12,520,000‬</t>
    </r>
    <r>
      <rPr>
        <sz val="10"/>
        <color theme="1"/>
        <rFont val="宋体"/>
        <family val="3"/>
        <charset val="134"/>
      </rPr>
      <t>；付款：</t>
    </r>
    <r>
      <rPr>
        <sz val="10"/>
        <color theme="1"/>
        <rFont val="Arial"/>
        <family val="2"/>
      </rPr>
      <t>2019.8.27-</t>
    </r>
    <r>
      <rPr>
        <sz val="10"/>
        <color theme="1"/>
        <rFont val="宋体"/>
        <family val="3"/>
        <charset val="134"/>
      </rPr>
      <t>雷沃重工</t>
    </r>
    <r>
      <rPr>
        <sz val="10"/>
        <color theme="1"/>
        <rFont val="Arial"/>
        <family val="2"/>
      </rPr>
      <t>12‭5,868,000‬</t>
    </r>
    <phoneticPr fontId="1" type="noConversion"/>
  </si>
  <si>
    <t>2019.1.14起30日内前提清借款</t>
    <phoneticPr fontId="1" type="noConversion"/>
  </si>
  <si>
    <t>2020.1.15-1000万</t>
    <phoneticPr fontId="1" type="noConversion"/>
  </si>
  <si>
    <t xml:space="preserve">2019.1.21-5400、2019.2.21-41850、2019.3.21-37800、2019.4.22-41850、2019.5.21-40500、2019.6.21-41850、2019.7.22-40500、2019.8.21-41850、209.9.23-41850、2019.10.21-40500、2019.11.21-41850、2019.12.23-40500、2020.1.15-33750 </t>
    <phoneticPr fontId="1" type="noConversion"/>
  </si>
  <si>
    <r>
      <rPr>
        <sz val="10"/>
        <color theme="1"/>
        <rFont val="宋体"/>
        <family val="3"/>
        <charset val="134"/>
      </rPr>
      <t>合同：</t>
    </r>
    <r>
      <rPr>
        <sz val="10"/>
        <color theme="1"/>
        <rFont val="Arial"/>
        <family val="2"/>
      </rPr>
      <t>2019.1.8</t>
    </r>
    <r>
      <rPr>
        <sz val="10"/>
        <color theme="1"/>
        <rFont val="宋体"/>
        <family val="3"/>
        <charset val="134"/>
      </rPr>
      <t>图图食品</t>
    </r>
    <r>
      <rPr>
        <sz val="10"/>
        <color theme="1"/>
        <rFont val="Arial"/>
        <family val="2"/>
      </rPr>
      <t>1200</t>
    </r>
    <r>
      <rPr>
        <sz val="10"/>
        <color theme="1"/>
        <rFont val="宋体"/>
        <family val="3"/>
        <charset val="134"/>
      </rPr>
      <t>万、发票：</t>
    </r>
    <r>
      <rPr>
        <sz val="10"/>
        <color theme="1"/>
        <rFont val="Arial"/>
        <family val="2"/>
      </rPr>
      <t>2020.6</t>
    </r>
    <r>
      <rPr>
        <sz val="10"/>
        <color theme="1"/>
        <rFont val="宋体"/>
        <family val="3"/>
        <charset val="134"/>
      </rPr>
      <t>图图食品</t>
    </r>
    <r>
      <rPr>
        <sz val="10"/>
        <color theme="1"/>
        <rFont val="Arial"/>
        <family val="2"/>
      </rPr>
      <t>‭10,05</t>
    </r>
    <r>
      <rPr>
        <sz val="10"/>
        <color theme="1"/>
        <rFont val="宋体"/>
        <family val="3"/>
        <charset val="134"/>
      </rPr>
      <t>万</t>
    </r>
    <r>
      <rPr>
        <sz val="10"/>
        <color theme="1"/>
        <rFont val="Arial"/>
        <family val="2"/>
      </rPr>
      <t>‬</t>
    </r>
    <r>
      <rPr>
        <sz val="10"/>
        <color theme="1"/>
        <rFont val="宋体"/>
        <family val="3"/>
        <charset val="134"/>
      </rPr>
      <t>付款：</t>
    </r>
    <r>
      <rPr>
        <sz val="10"/>
        <color theme="1"/>
        <rFont val="Arial"/>
        <family val="2"/>
      </rPr>
      <t>2019.1.18</t>
    </r>
    <r>
      <rPr>
        <sz val="10"/>
        <color theme="1"/>
        <rFont val="宋体"/>
        <family val="3"/>
        <charset val="134"/>
      </rPr>
      <t>图图食品</t>
    </r>
    <r>
      <rPr>
        <sz val="10"/>
        <color theme="1"/>
        <rFont val="Arial"/>
        <family val="2"/>
      </rPr>
      <t>1000</t>
    </r>
    <r>
      <rPr>
        <sz val="10"/>
        <color theme="1"/>
        <rFont val="宋体"/>
        <family val="3"/>
        <charset val="134"/>
      </rPr>
      <t>万</t>
    </r>
    <phoneticPr fontId="1" type="noConversion"/>
  </si>
  <si>
    <t>专业养殖大户、养殖蛋鸡9.5万只（2014年环保批复文件）</t>
  </si>
  <si>
    <t>2019-0124015蛋鸡养殖</t>
  </si>
  <si>
    <t>日照银行</t>
  </si>
  <si>
    <t>2019.1.24</t>
  </si>
  <si>
    <t>2020.1.24</t>
  </si>
  <si>
    <t>2019.12.27-105850，</t>
  </si>
  <si>
    <t>农业银行</t>
  </si>
  <si>
    <t>2018.12.27签合同，循环借</t>
  </si>
  <si>
    <t>华夏银行</t>
  </si>
  <si>
    <t>按照基准利率上浮60%，基准利率调整后当日生效</t>
  </si>
  <si>
    <t>3799872Q218107381163企业经营</t>
  </si>
  <si>
    <t>2018.10.25-280</t>
  </si>
  <si>
    <t>2012.4.20</t>
  </si>
  <si>
    <t>年利率4.9%</t>
  </si>
  <si>
    <t>2019年西中银借字075号，购买原材料</t>
    <phoneticPr fontId="1" type="noConversion"/>
  </si>
  <si>
    <t>2019.6.4日起30日内提清借款</t>
    <phoneticPr fontId="1" type="noConversion"/>
  </si>
  <si>
    <t>浮动利率，基准利率上浮59个基点，一个周期内不变</t>
    <phoneticPr fontId="1" type="noConversion"/>
  </si>
  <si>
    <t>2019.6.6-100万</t>
    <phoneticPr fontId="1" type="noConversion"/>
  </si>
  <si>
    <t>合同：2019.6.3德农777600、2019.10.9-11联适132000、2019.5.28爱科231336；发票：2019.10德农‭777,600、2019.12.18联适‭132,000‬、2019.7.12爱科‭231,336‬；付款：2019.6.15-8德农‭792,753‬、2019.11联适132000、2019.11爱科‭273,518‬</t>
    <phoneticPr fontId="1" type="noConversion"/>
  </si>
  <si>
    <t>3799872Q218016608090</t>
    <phoneticPr fontId="1" type="noConversion"/>
  </si>
  <si>
    <t>2018.1.24签的合同，36个月内额度借款</t>
    <phoneticPr fontId="1" type="noConversion"/>
  </si>
  <si>
    <t>2019.11.27</t>
    <phoneticPr fontId="1" type="noConversion"/>
  </si>
  <si>
    <t>2019.1.31-100</t>
    <phoneticPr fontId="1" type="noConversion"/>
  </si>
  <si>
    <t>√</t>
    <phoneticPr fontId="1" type="noConversion"/>
  </si>
  <si>
    <t>2019.2.28-4504.93、2019.3.31-4987.60、2019.4.30-4825.71、2019.5.31-4987.60、2019.6.30-4825.71、2019.7.31-4987.60、2019.8.31-4987.60、2019.9.30-4826.71、2019.10.31-4987.60、2019.11.30-4826.71、2019.12.31-4987.60</t>
    <phoneticPr fontId="1" type="noConversion"/>
  </si>
  <si>
    <t>还款凭证</t>
    <phoneticPr fontId="1" type="noConversion"/>
  </si>
  <si>
    <t>贷款到位凭证</t>
    <phoneticPr fontId="1" type="noConversion"/>
  </si>
  <si>
    <t>2020.1.3-100</t>
    <phoneticPr fontId="1" type="noConversion"/>
  </si>
  <si>
    <t>合同：2019.1.15李国胜112万、发票：无付款：2019.1.31付李国胜100万</t>
    <phoneticPr fontId="1" type="noConversion"/>
  </si>
  <si>
    <t>借款用途：化肥农药，购销合同：化肥农药</t>
    <phoneticPr fontId="1" type="noConversion"/>
  </si>
  <si>
    <t>1540亩种粮油作物</t>
    <phoneticPr fontId="1" type="noConversion"/>
  </si>
  <si>
    <t>84020120160021284贷款用途：生产经营周转</t>
  </si>
  <si>
    <t>2018.11.15-50万</t>
  </si>
  <si>
    <t>2019.3.21-5437.5、2019.6.21-5558.33、2019.9.21-5100.89、2019.9.22-457.44、2019.10.5-845.83</t>
  </si>
  <si>
    <t>2019.10.5-50万</t>
  </si>
  <si>
    <t>2019-141贷款用途：购饲料</t>
  </si>
  <si>
    <t>2019.9.30-100</t>
  </si>
  <si>
    <t>2019.12.21-16348.75、2019.12.31-1993.75</t>
  </si>
  <si>
    <t>2019.12.31-100</t>
  </si>
  <si>
    <t>农商银行</t>
  </si>
  <si>
    <t>2017-133贷款用途：购饲料</t>
  </si>
  <si>
    <t>2017.7.17-200</t>
  </si>
  <si>
    <t>√</t>
    <phoneticPr fontId="1" type="noConversion"/>
  </si>
  <si>
    <t>奶牛存栏600头，需动物检疫站开证明</t>
    <phoneticPr fontId="1" type="noConversion"/>
  </si>
  <si>
    <t>采购合同：东来宏盛2019.1.2-69.6万、张立昌2019.9.28-330.4万；收据：东来宏盛2019.1-3月‭696,024‬、张立昌：2019.10.25-330.4万。</t>
    <phoneticPr fontId="1" type="noConversion"/>
  </si>
  <si>
    <t>2018.8.31-300（4803）</t>
    <phoneticPr fontId="1" type="noConversion"/>
  </si>
  <si>
    <t>2019.4.11-300、2019.4.22-100、2019.7.26-350（4803）</t>
    <phoneticPr fontId="1" type="noConversion"/>
  </si>
  <si>
    <t>2019-058购买原材料12个月按月结息（8002）</t>
    <phoneticPr fontId="1" type="noConversion"/>
  </si>
  <si>
    <t>2019-135购买原材料6个月按月结息（8002）</t>
    <phoneticPr fontId="1" type="noConversion"/>
  </si>
  <si>
    <r>
      <t>2019.1.20-15170.63、2019.2.20-15170.62、2019.3.20-13702.5</t>
    </r>
    <r>
      <rPr>
        <sz val="11"/>
        <rFont val="宋体"/>
        <family val="3"/>
        <charset val="134"/>
        <scheme val="minor"/>
      </rPr>
      <t>、2019.4.9-9787.5</t>
    </r>
    <phoneticPr fontId="1" type="noConversion"/>
  </si>
  <si>
    <r>
      <rPr>
        <sz val="11"/>
        <color rgb="FFFF0000"/>
        <rFont val="宋体"/>
        <family val="3"/>
        <charset val="134"/>
        <scheme val="minor"/>
      </rPr>
      <t>300万</t>
    </r>
    <r>
      <rPr>
        <sz val="11"/>
        <color theme="1"/>
        <rFont val="宋体"/>
        <family val="2"/>
        <charset val="134"/>
        <scheme val="minor"/>
      </rPr>
      <t>：2019.5.20-16250、2019.6.20-12916.66、2019.7.20-12500、2019.8.20-12916.67、2019.9.20-12916.67、2019.10.20-12500、2019.11.20-12916.66、2019.12.20-12500</t>
    </r>
    <r>
      <rPr>
        <sz val="11"/>
        <rFont val="宋体"/>
        <family val="3"/>
        <charset val="134"/>
        <scheme val="minor"/>
      </rPr>
      <t>、2020.1.20-12916.67</t>
    </r>
    <r>
      <rPr>
        <sz val="11"/>
        <color theme="1"/>
        <rFont val="宋体"/>
        <family val="2"/>
        <charset val="134"/>
        <scheme val="minor"/>
      </rPr>
      <t>；</t>
    </r>
    <r>
      <rPr>
        <sz val="11"/>
        <color rgb="FFFF0000"/>
        <rFont val="宋体"/>
        <family val="2"/>
        <charset val="134"/>
        <scheme val="minor"/>
      </rPr>
      <t>100万</t>
    </r>
    <r>
      <rPr>
        <sz val="11"/>
        <rFont val="宋体"/>
        <family val="3"/>
        <charset val="134"/>
        <scheme val="minor"/>
      </rPr>
      <t>：2019.5.20-3888.88、2019.6.20-4305.56、2019.7.20-4166.67、2019.8.1-1666.66；</t>
    </r>
    <r>
      <rPr>
        <sz val="11"/>
        <color rgb="FFFF0000"/>
        <rFont val="宋体"/>
        <family val="3"/>
        <charset val="134"/>
        <scheme val="minor"/>
      </rPr>
      <t>350万</t>
    </r>
    <r>
      <rPr>
        <sz val="11"/>
        <rFont val="宋体"/>
        <family val="3"/>
        <charset val="134"/>
        <scheme val="minor"/>
      </rPr>
      <t>：2019.8.1-2916.66</t>
    </r>
    <phoneticPr fontId="1" type="noConversion"/>
  </si>
  <si>
    <r>
      <t>2019.7.22-25312.5、2019.8.21-31387.5、2019.9.23-31387.5、2019.10.21-30375、2019.11.21-3138</t>
    </r>
    <r>
      <rPr>
        <sz val="11"/>
        <rFont val="宋体"/>
        <family val="3"/>
        <charset val="134"/>
        <scheme val="minor"/>
      </rPr>
      <t>7.5、2019.12.23-30375、2020.1.21-31387.5</t>
    </r>
    <phoneticPr fontId="1" type="noConversion"/>
  </si>
  <si>
    <r>
      <t>2019.12.23-5444.44、</t>
    </r>
    <r>
      <rPr>
        <sz val="11"/>
        <rFont val="宋体"/>
        <family val="3"/>
        <charset val="134"/>
        <scheme val="minor"/>
      </rPr>
      <t>2020.1.21-10548.61</t>
    </r>
    <phoneticPr fontId="1" type="noConversion"/>
  </si>
  <si>
    <t>√</t>
    <phoneticPr fontId="1" type="noConversion"/>
  </si>
  <si>
    <t>7.205%同期基准利率（2019年8月之前4.9%，8月之后4.85%）上浮10%</t>
    <phoneticPr fontId="1" type="noConversion"/>
  </si>
  <si>
    <t>2013.12.17-3000</t>
    <phoneticPr fontId="1" type="noConversion"/>
  </si>
  <si>
    <r>
      <t>2019.3.21-188650（2018.12.21-2019.03.20）、2019.6.21-164544.72（2019.3.21-2019.6.20）、</t>
    </r>
    <r>
      <rPr>
        <sz val="10"/>
        <rFont val="宋体"/>
        <family val="3"/>
        <charset val="134"/>
        <scheme val="minor"/>
      </rPr>
      <t>2019.9.21-151518.89（2019.6.21-2019.9.20）、2019.12.21-121125.28（2019.9.21-2019.12.20）、2020.3.21-108997.78（2019.12.31-2020.3.20）</t>
    </r>
    <phoneticPr fontId="1" type="noConversion"/>
  </si>
  <si>
    <t>2014.12.17-100、2015.4.20-100、2015.10.20-100、2016.4.20-100、2016.10.20-200、2017.4.20-200、2017.10.20-200、2018.4.20-200、2018.10.19-300、2019.4.19-300、2019.10.18-300、2020.4.20-300</t>
    <phoneticPr fontId="1" type="noConversion"/>
  </si>
  <si>
    <r>
      <rPr>
        <sz val="11"/>
        <color theme="1"/>
        <rFont val="Arial"/>
        <family val="2"/>
      </rPr>
      <t>√</t>
    </r>
    <r>
      <rPr>
        <sz val="11"/>
        <color theme="1"/>
        <rFont val="宋体"/>
        <family val="3"/>
        <charset val="134"/>
      </rPr>
      <t>原件未带</t>
    </r>
  </si>
  <si>
    <t>青岛莱西元泰村镇银行</t>
  </si>
  <si>
    <t>2016.9.30、2019.9.25</t>
  </si>
  <si>
    <t>2019.9.29 2022.9.24</t>
  </si>
  <si>
    <t>400万</t>
  </si>
  <si>
    <t>组织购销胡萝卜及为社员提供胡萝卜种植过程中各种技术、信息咨询服务</t>
  </si>
  <si>
    <t>2008.6.5</t>
  </si>
  <si>
    <t>2019.3.21-7578.67、2019.6.21-10894.33、2019.9.21-10894.33、2019.12.21-10775.92、2020.1.13-2723.58</t>
  </si>
  <si>
    <t>中国农业银行莱西市支行</t>
  </si>
  <si>
    <t>2019.1.11</t>
  </si>
  <si>
    <t>2020.1.15</t>
  </si>
  <si>
    <t>98万</t>
  </si>
  <si>
    <t>固定利率</t>
  </si>
  <si>
    <t>专业种植大户、150亩。购蔬菜</t>
    <phoneticPr fontId="1" type="noConversion"/>
  </si>
  <si>
    <t>√</t>
    <phoneticPr fontId="1" type="noConversion"/>
  </si>
  <si>
    <t>2020.1.13</t>
    <phoneticPr fontId="1" type="noConversion"/>
  </si>
  <si>
    <t>采购合同与打款凭证对应，有收据。无采购发票。张成：48万、李倩：50万</t>
    <phoneticPr fontId="1" type="noConversion"/>
  </si>
  <si>
    <t>2007.11.11</t>
  </si>
  <si>
    <t>2018-0045</t>
  </si>
  <si>
    <t>2018.9.27-3940000</t>
  </si>
  <si>
    <t>2019.01.21-29442.25、2019.2.21-29442.25、2019.03.21-26593、2019.4.21-29442.25、2019.5.21-28492.5、2019.6.21-29442.25、2019.7.21-28492.5、2019.8.21-29442.25、2019.9.18-498.41</t>
  </si>
  <si>
    <t>合同：2018.5.12战顺磊1836346、2018.5.28李政林1105170、2018.7.3董芝经1070400;付款：收据董芝经1083057.5、战顺磊1838278.9、李政林1098391.1;</t>
  </si>
  <si>
    <t>青岛农商行</t>
  </si>
  <si>
    <t>2018.9.27</t>
  </si>
  <si>
    <t>2019.9.17</t>
  </si>
  <si>
    <t>2019-0068</t>
  </si>
  <si>
    <t>2019.10.17-3880000</t>
  </si>
  <si>
    <t>2019.10.21-3750.67、2019.11.21-29034.38、2019.12.21-28130.06、2020.1.21-29067.67</t>
  </si>
  <si>
    <t>合同：战顺磊1491500、李政林1210500、董芝经1398800；付款：战顺磊1505510.45、李政林1226950.15、董芝经1441662.5；</t>
  </si>
  <si>
    <t>2019.10.16</t>
  </si>
  <si>
    <t>2020.10.15</t>
  </si>
  <si>
    <t>84020120190001093（98万）</t>
    <phoneticPr fontId="1" type="noConversion"/>
  </si>
  <si>
    <r>
      <t>2018年西中银借字076号、2018年西中银借字081号（800万）</t>
    </r>
    <r>
      <rPr>
        <sz val="11"/>
        <rFont val="宋体"/>
        <family val="3"/>
        <charset val="134"/>
        <scheme val="minor"/>
      </rPr>
      <t>借款用途为：归还青岛中小微企业转贷资金</t>
    </r>
  </si>
  <si>
    <t>青岛市中小企业公共服务中心签订转贷业务流动资金借款合同：2018年西中银借字081号</t>
  </si>
  <si>
    <t>500万2018.6.22 800万 2018.6.22</t>
  </si>
  <si>
    <t>500万2019.6.10 800万 2019.6.22</t>
  </si>
  <si>
    <t>500万、800万</t>
  </si>
  <si>
    <t>800万贷款直接转账于青岛中小企业公共服务中心</t>
    <phoneticPr fontId="1" type="noConversion"/>
  </si>
  <si>
    <r>
      <rPr>
        <sz val="11"/>
        <color theme="1"/>
        <rFont val="宋体"/>
        <family val="3"/>
        <charset val="134"/>
        <scheme val="minor"/>
      </rPr>
      <t>家庭农场、</t>
    </r>
    <r>
      <rPr>
        <sz val="11"/>
        <color rgb="FFFF0000"/>
        <rFont val="宋体"/>
        <family val="3"/>
        <charset val="134"/>
        <scheme val="minor"/>
      </rPr>
      <t>土地流转合同未带</t>
    </r>
  </si>
  <si>
    <t>2016.11.9</t>
  </si>
  <si>
    <t>青农商莱西望城支行个借字2018年第0050号、青农商莱西望城支行个借字2019年第0053号</t>
  </si>
  <si>
    <t>2018.4.28、2019.4.12（到期续贷）</t>
  </si>
  <si>
    <r>
      <rPr>
        <sz val="11"/>
        <color rgb="FFFF0000"/>
        <rFont val="宋体"/>
        <family val="3"/>
        <charset val="134"/>
        <scheme val="minor"/>
      </rPr>
      <t>（利息支付回单3月份丢失，有银行盖章的情况说明。）6-12月回单完整。</t>
    </r>
    <r>
      <rPr>
        <sz val="11"/>
        <color theme="1"/>
        <rFont val="宋体"/>
        <family val="3"/>
        <charset val="134"/>
        <scheme val="minor"/>
      </rPr>
      <t>2019.3.21-8700、2019.6.21-6766.67、2019.9.21-8893.33、2019.12.21-8796.67</t>
    </r>
  </si>
  <si>
    <t>2019.4.11还款50万凭证丢失，有银行盖章的情况说明。</t>
  </si>
  <si>
    <t>未带采购合同、打款凭证，发票2020年开是否可以，需确认。</t>
  </si>
  <si>
    <t>青岛农商行望城支行</t>
  </si>
  <si>
    <t>2018.4.20、2019.4.11</t>
  </si>
  <si>
    <t>2019.4.11 2020.4.10</t>
  </si>
  <si>
    <t>50万</t>
  </si>
  <si>
    <t>基准利率4.35%，上浮60%（6.96%）</t>
  </si>
  <si>
    <t>上浮</t>
  </si>
  <si>
    <t>2019.1.9</t>
  </si>
  <si>
    <t>2020.1.8</t>
  </si>
  <si>
    <t>青岛农商银行莱西城区支行</t>
  </si>
  <si>
    <t>350万</t>
  </si>
  <si>
    <t>年利率7.1%</t>
  </si>
  <si>
    <t>专业种植大户、</t>
  </si>
  <si>
    <t>专业种植大户、500亩</t>
  </si>
  <si>
    <t>1.以专业种植大户申请贷款贴息。借款合同2018.10.31-2019.10.30（120万）到期续贷2019.10.14-2020.10.13（180万）用途为：收购花生、购买肥料。提供的采购合同为：固定资产（大棚）建设。（计划竣工时间为2019年1月，发票已开，时间是2019年1月，发票总额是100万出头）。</t>
  </si>
  <si>
    <r>
      <rPr>
        <sz val="11"/>
        <color rgb="FFFF0000"/>
        <rFont val="宋体"/>
        <family val="3"/>
        <charset val="134"/>
        <scheme val="minor"/>
      </rPr>
      <t>（120万）</t>
    </r>
    <r>
      <rPr>
        <sz val="11"/>
        <color theme="1"/>
        <rFont val="宋体"/>
        <family val="3"/>
        <charset val="134"/>
        <scheme val="minor"/>
      </rPr>
      <t xml:space="preserve">2018.10.31 </t>
    </r>
    <r>
      <rPr>
        <sz val="11"/>
        <color rgb="FFFF0000"/>
        <rFont val="宋体"/>
        <family val="3"/>
        <charset val="134"/>
        <scheme val="minor"/>
      </rPr>
      <t>（180万）</t>
    </r>
    <r>
      <rPr>
        <sz val="11"/>
        <color theme="1"/>
        <rFont val="宋体"/>
        <family val="3"/>
        <charset val="134"/>
        <scheme val="minor"/>
      </rPr>
      <t>2019.10.17</t>
    </r>
  </si>
  <si>
    <t>2019.1.22-11012.85、2019.2.21-11012.85、2019.3.21-9947.09、2019.4.21-11012.85、2019.5.21-10657.6、2019.6.21-11012.85、2019.7.21-10657.6、2019.8.21-11012.85、2019.9.21-11012.85、2019.10.17-11237.59、2019.11.21-15507.75、2019.12.21-15007.5</t>
  </si>
  <si>
    <t>120万：2019.10.17</t>
  </si>
  <si>
    <t>120万：2019.10.17 180万2020.10.13</t>
  </si>
  <si>
    <t>120万  180万</t>
  </si>
  <si>
    <r>
      <rPr>
        <sz val="11"/>
        <color theme="1"/>
        <rFont val="宋体"/>
        <family val="3"/>
        <charset val="134"/>
        <scheme val="minor"/>
      </rPr>
      <t xml:space="preserve">年利率 </t>
    </r>
    <r>
      <rPr>
        <sz val="11"/>
        <color rgb="FFFF0000"/>
        <rFont val="宋体"/>
        <family val="3"/>
        <charset val="134"/>
        <scheme val="minor"/>
      </rPr>
      <t>120万</t>
    </r>
    <r>
      <rPr>
        <sz val="11"/>
        <color theme="1"/>
        <rFont val="宋体"/>
        <family val="3"/>
        <charset val="134"/>
        <scheme val="minor"/>
      </rPr>
      <t xml:space="preserve">：10.6576%   </t>
    </r>
    <r>
      <rPr>
        <sz val="11"/>
        <color rgb="FFFF0000"/>
        <rFont val="宋体"/>
        <family val="3"/>
        <charset val="134"/>
        <scheme val="minor"/>
      </rPr>
      <t>180万</t>
    </r>
    <r>
      <rPr>
        <sz val="11"/>
        <color theme="1"/>
        <rFont val="宋体"/>
        <family val="3"/>
        <charset val="134"/>
        <scheme val="minor"/>
      </rPr>
      <t>：10.005%</t>
    </r>
  </si>
  <si>
    <t>农业观光旅游，农产品采摘，林木、花卉、生态农作物种植，初级农产品挑选、分级、包装</t>
  </si>
  <si>
    <t>2014.1.28</t>
  </si>
  <si>
    <t>2018年150041法借字第0008号、2019年150041法借字第0019号</t>
  </si>
  <si>
    <t>齐鲁银行股份有限公司青岛莱西支行</t>
  </si>
  <si>
    <t>专业养殖大户、</t>
  </si>
  <si>
    <t>2020.5.26奶牛存栏85头</t>
  </si>
  <si>
    <t>2019.10.23</t>
  </si>
  <si>
    <t>中国农业银行莱西支行</t>
  </si>
  <si>
    <t>2022.10.22</t>
  </si>
  <si>
    <t>固定年利率4.785%</t>
  </si>
  <si>
    <t>2002.4.24</t>
    <phoneticPr fontId="1" type="noConversion"/>
  </si>
  <si>
    <t>农业银行</t>
    <phoneticPr fontId="1" type="noConversion"/>
  </si>
  <si>
    <t>8401012018000947贷款用途：购复合肥</t>
    <phoneticPr fontId="1" type="noConversion"/>
  </si>
  <si>
    <t>2019.7.19</t>
    <phoneticPr fontId="1" type="noConversion"/>
  </si>
  <si>
    <t>按照约定LPR利率上浮69.15个基点</t>
    <phoneticPr fontId="1" type="noConversion"/>
  </si>
  <si>
    <t>2018.7.19签订 的合同</t>
    <phoneticPr fontId="1" type="noConversion"/>
  </si>
  <si>
    <t>2019.1.21-15339.19、2019.2.21-15339.19、2019.3.21-13854.75、2019.4.21-15339.19、2019.5.14-11380.69</t>
    <phoneticPr fontId="1" type="noConversion"/>
  </si>
  <si>
    <t>2019.5.14-390</t>
    <phoneticPr fontId="1" type="noConversion"/>
  </si>
  <si>
    <t>84010120190001370贷款用途：购农药</t>
    <phoneticPr fontId="1" type="noConversion"/>
  </si>
  <si>
    <t>农业银行</t>
    <phoneticPr fontId="1" type="noConversion"/>
  </si>
  <si>
    <t>2019.5.15</t>
    <phoneticPr fontId="1" type="noConversion"/>
  </si>
  <si>
    <t>2020.5.15</t>
    <phoneticPr fontId="1" type="noConversion"/>
  </si>
  <si>
    <t>浮动利率LPR利率上浮47.5个基点</t>
    <phoneticPr fontId="1" type="noConversion"/>
  </si>
  <si>
    <t>2019.5.15-600</t>
    <phoneticPr fontId="1" type="noConversion"/>
  </si>
  <si>
    <t>2019.7.25-90</t>
    <phoneticPr fontId="1" type="noConversion"/>
  </si>
  <si>
    <t>贷款用途：购买原材料</t>
    <phoneticPr fontId="1" type="noConversion"/>
  </si>
  <si>
    <t>青岛惠德花生制品有限公司</t>
    <phoneticPr fontId="1" type="noConversion"/>
  </si>
  <si>
    <t>流借字2017年第0630号-1600、流借字2018年第0613号-400</t>
    <phoneticPr fontId="1" type="noConversion"/>
  </si>
  <si>
    <r>
      <t>2017.11.28</t>
    </r>
    <r>
      <rPr>
        <sz val="11"/>
        <color rgb="FFFF0000"/>
        <rFont val="宋体"/>
        <family val="3"/>
        <charset val="134"/>
        <scheme val="minor"/>
      </rPr>
      <t>-1600万</t>
    </r>
    <r>
      <rPr>
        <sz val="11"/>
        <color theme="1"/>
        <rFont val="宋体"/>
        <family val="3"/>
        <charset val="134"/>
        <scheme val="minor"/>
      </rPr>
      <t>、购花生米2018.8.8-</t>
    </r>
    <r>
      <rPr>
        <sz val="11"/>
        <color rgb="FFFF0000"/>
        <rFont val="宋体"/>
        <family val="3"/>
        <charset val="134"/>
        <scheme val="minor"/>
      </rPr>
      <t>400万购花生米</t>
    </r>
    <phoneticPr fontId="1" type="noConversion"/>
  </si>
  <si>
    <r>
      <t xml:space="preserve"> 1600万：</t>
    </r>
    <r>
      <rPr>
        <sz val="11"/>
        <rFont val="宋体"/>
        <family val="3"/>
        <charset val="134"/>
        <scheme val="minor"/>
      </rPr>
      <t>2019.1.21-89432.78、2019.2.21-89331.67、2019.3.21-80686.67、2019.4.21-89331.67、2019.5.21-86450、2019.6.21-89331.67、2019.7.21-86450、2019.8.21-89331.67、2019.9.21-89331.67、2019.10.21-86450、2019.11.20-86450、</t>
    </r>
    <r>
      <rPr>
        <sz val="11"/>
        <color rgb="FFFF0000"/>
        <rFont val="宋体"/>
        <family val="3"/>
        <charset val="134"/>
        <scheme val="minor"/>
      </rPr>
      <t>400万：</t>
    </r>
    <r>
      <rPr>
        <sz val="11"/>
        <rFont val="宋体"/>
        <family val="3"/>
        <charset val="134"/>
        <scheme val="minor"/>
      </rPr>
      <t>2019.1.21-24872.33、2019.2.21-24872.33、2019.3.21-22465.33、2019.4.21-24872.33、2019.5.21-24070.00、2019.6.21-24872.33、2019.7.21-24070、2019.7.24-2407</t>
    </r>
    <phoneticPr fontId="1" type="noConversion"/>
  </si>
  <si>
    <r>
      <t>400万</t>
    </r>
    <r>
      <rPr>
        <sz val="11"/>
        <color theme="1"/>
        <rFont val="宋体"/>
        <family val="3"/>
        <charset val="134"/>
        <scheme val="minor"/>
      </rPr>
      <t>2019.7.24-400、</t>
    </r>
    <r>
      <rPr>
        <sz val="11"/>
        <color rgb="FFFF0000"/>
        <rFont val="宋体"/>
        <family val="3"/>
        <charset val="134"/>
        <scheme val="minor"/>
      </rPr>
      <t>1600万：2018年之前还了4万</t>
    </r>
    <r>
      <rPr>
        <sz val="11"/>
        <color theme="1"/>
        <rFont val="宋体"/>
        <family val="3"/>
        <charset val="134"/>
        <scheme val="minor"/>
      </rPr>
      <t>2019.11.20-1596万</t>
    </r>
    <phoneticPr fontId="1" type="noConversion"/>
  </si>
  <si>
    <t>84020120190028883生产经营周转</t>
    <phoneticPr fontId="1" type="noConversion"/>
  </si>
  <si>
    <t>农业银行</t>
    <phoneticPr fontId="1" type="noConversion"/>
  </si>
  <si>
    <t>2019.11.25</t>
    <phoneticPr fontId="1" type="noConversion"/>
  </si>
  <si>
    <t>2020.11.19</t>
    <phoneticPr fontId="1" type="noConversion"/>
  </si>
  <si>
    <t>固定利率</t>
    <phoneticPr fontId="1" type="noConversion"/>
  </si>
  <si>
    <t>2019.11.25-200</t>
    <phoneticPr fontId="1" type="noConversion"/>
  </si>
  <si>
    <t>84020120180028270生产经营周转</t>
    <phoneticPr fontId="1" type="noConversion"/>
  </si>
  <si>
    <t>2018.10.30</t>
    <phoneticPr fontId="1" type="noConversion"/>
  </si>
  <si>
    <t>2019.10.24</t>
    <phoneticPr fontId="1" type="noConversion"/>
  </si>
  <si>
    <t>2018.10.30-120</t>
    <phoneticPr fontId="1" type="noConversion"/>
  </si>
  <si>
    <t>√</t>
    <phoneticPr fontId="1" type="noConversion"/>
  </si>
  <si>
    <t>√</t>
    <phoneticPr fontId="1" type="noConversion"/>
  </si>
  <si>
    <t>2019.1.21-5394、2019.2.21-5394、2019.3.21-4872、2019.4.21-5394、2019.5.21-5220、2019.6.21-5332.77、2019.6.22、61.23、2019.7.21-5220、2019.8.21-5394、2019.9.21-5394、2019.10.21-5220、2019.10.25-696</t>
    <phoneticPr fontId="1" type="noConversion"/>
  </si>
  <si>
    <t>2019.10.25-120万</t>
    <phoneticPr fontId="1" type="noConversion"/>
  </si>
  <si>
    <t>2019.12.21-6911.67</t>
    <phoneticPr fontId="1" type="noConversion"/>
  </si>
  <si>
    <t>合同：2019.11.8郑新120万、2019.11.9赵永恺802400、2018.9.1郑新825000、2018.9.20刘惜军407000；付款：2019.11.25银行直接转款给郑新120万、赵永恺80万、2018.10.30银行直接转款给郑新80万、刘惜军40万；有收据无发票</t>
    <phoneticPr fontId="1" type="noConversion"/>
  </si>
  <si>
    <t>果蔬收购加工</t>
    <phoneticPr fontId="1" type="noConversion"/>
  </si>
  <si>
    <t>28.6亩</t>
    <phoneticPr fontId="1" type="noConversion"/>
  </si>
  <si>
    <t>王海宝</t>
    <phoneticPr fontId="1" type="noConversion"/>
  </si>
  <si>
    <t>张永茂</t>
    <phoneticPr fontId="1" type="noConversion"/>
  </si>
  <si>
    <t>张震天</t>
    <phoneticPr fontId="1" type="noConversion"/>
  </si>
  <si>
    <t>李茂岳</t>
    <phoneticPr fontId="1" type="noConversion"/>
  </si>
  <si>
    <t>青岛田之源农化有限公司</t>
    <phoneticPr fontId="1" type="noConversion"/>
  </si>
  <si>
    <t>青岛千家福花生专业合作社</t>
    <phoneticPr fontId="1" type="noConversion"/>
  </si>
  <si>
    <t>青岛昌盛兴农机有限公司</t>
    <phoneticPr fontId="1" type="noConversion"/>
  </si>
  <si>
    <t>青岛茂盛农机有限公司</t>
    <phoneticPr fontId="1" type="noConversion"/>
  </si>
  <si>
    <t>青岛前后屯胡萝卜专业合作社</t>
    <phoneticPr fontId="1" type="noConversion"/>
  </si>
  <si>
    <t>青岛浩丰食品集团有限公司</t>
    <phoneticPr fontId="1" type="noConversion"/>
  </si>
  <si>
    <t>青岛渭田萝卜专业合作社</t>
    <phoneticPr fontId="1" type="noConversion"/>
  </si>
  <si>
    <t>孟祥</t>
    <phoneticPr fontId="1" type="noConversion"/>
  </si>
  <si>
    <t>LCYD贷字第20180518号；个人经营</t>
    <phoneticPr fontId="1" type="noConversion"/>
  </si>
  <si>
    <t>基准上浮50%，年化利率7.125%</t>
    <phoneticPr fontId="1" type="noConversion"/>
  </si>
  <si>
    <t>2018.4.8签订合同，期限36个月</t>
    <phoneticPr fontId="1" type="noConversion"/>
  </si>
  <si>
    <t>2018.4.11-320</t>
    <phoneticPr fontId="1" type="noConversion"/>
  </si>
  <si>
    <t>合同：2018.3.28流河湾416万；付款：2018.4.11流河湾320万</t>
    <phoneticPr fontId="1" type="noConversion"/>
  </si>
  <si>
    <t>养殖海产品</t>
    <phoneticPr fontId="1" type="noConversion"/>
  </si>
  <si>
    <t>66.6667公顷（1000亩）</t>
    <phoneticPr fontId="1" type="noConversion"/>
  </si>
  <si>
    <t>蔬菜、中药材种植大户、600亩</t>
    <phoneticPr fontId="1" type="noConversion"/>
  </si>
  <si>
    <t>青农商莱西微个借字2019年第001号，进农资</t>
    <phoneticPr fontId="1" type="noConversion"/>
  </si>
  <si>
    <t>2019.1.21-18604.17、2019.2.21-18554.69、2019.3.21-18505.21、2019.4.21-18455.73、2019.5.21-18406.25、2019.6.21-18356.77、2019.7.21-18307.29、2019.8.21-18257.81、2019.9.21-18208.33、2019.10.21-18158.85、2019.11.21-18109.38、2019.12.21-18059.90、2020.1.21-</t>
    <phoneticPr fontId="1" type="noConversion"/>
  </si>
  <si>
    <t>2018.2.23、</t>
    <phoneticPr fontId="1" type="noConversion"/>
  </si>
  <si>
    <t>2021.2.22</t>
    <phoneticPr fontId="1" type="noConversion"/>
  </si>
  <si>
    <t>100万：84020120190005425生产经营周转</t>
    <phoneticPr fontId="1" type="noConversion"/>
  </si>
  <si>
    <t xml:space="preserve">100万：84020120180003515 </t>
    <phoneticPr fontId="1" type="noConversion"/>
  </si>
  <si>
    <t>基准利率上浮30%，固定</t>
    <phoneticPr fontId="1" type="noConversion"/>
  </si>
  <si>
    <t>2019.2.1-100万</t>
    <phoneticPr fontId="1" type="noConversion"/>
  </si>
  <si>
    <t>2019.3.4-100万</t>
    <phoneticPr fontId="1" type="noConversion"/>
  </si>
  <si>
    <t>2019.3.21-2054.17/2019.6.21-11116.67/2019.9.21-11116.67、2019.9.21-11116.67、2019.12.21-10995.83、2020.3.4-8941.67</t>
    <phoneticPr fontId="1" type="noConversion"/>
  </si>
  <si>
    <t>2020.3.4还100万</t>
    <phoneticPr fontId="1" type="noConversion"/>
  </si>
  <si>
    <t>合同：李晓斐2019.2.15-‭1,000,800‬、刘明星2019.1.15-622,600‬、焦淑娥2019.812-264000</t>
    <phoneticPr fontId="1" type="noConversion"/>
  </si>
  <si>
    <t>250.98亩</t>
    <phoneticPr fontId="1" type="noConversion"/>
  </si>
  <si>
    <t>2019.3.4</t>
    <phoneticPr fontId="1" type="noConversion"/>
  </si>
  <si>
    <t>2018.7.23-390</t>
    <phoneticPr fontId="1" type="noConversion"/>
  </si>
  <si>
    <r>
      <t>2019.6.21-29507.5、2019.7.21-23925、2019.8.21-24722.5、2019.9.21-24662.5、2019.10.21-23575、2019.11.21-24154.17、2019.12.21-23325、</t>
    </r>
    <r>
      <rPr>
        <sz val="10"/>
        <rFont val="宋体"/>
        <family val="3"/>
        <charset val="134"/>
        <scheme val="minor"/>
      </rPr>
      <t>2020.1.21-23895.83</t>
    </r>
    <phoneticPr fontId="1" type="noConversion"/>
  </si>
  <si>
    <r>
      <t>2019.8.21-3229.88、2019.9.21-3667.88、2019.10.21-3511.25</t>
    </r>
    <r>
      <rPr>
        <sz val="10"/>
        <rFont val="宋体"/>
        <family val="3"/>
        <charset val="134"/>
        <scheme val="minor"/>
      </rPr>
      <t>、2019.11.21-3623.13、2019.12.21-3473.75、2020.1.21-3584.38</t>
    </r>
    <phoneticPr fontId="1" type="noConversion"/>
  </si>
  <si>
    <t>合同：2018.6.20施可丰580万、2019.4.28济南太和7067000；发票：2018.10施可丰282300；付款：2018.7.23施可丰直接银行委托单390万、2019.5-7济南太和银行直接委托支付690万</t>
    <phoneticPr fontId="1" type="noConversion"/>
  </si>
  <si>
    <t>2019.1.9-350</t>
    <phoneticPr fontId="1" type="noConversion"/>
  </si>
  <si>
    <t>2019.2-5月付款回单银行打印不了，银行出具的利息结算清单可以显示2-5月份利息扣费。2019.2.9-20708.33、2019.3.9-20708.33、2019.4.9-20708.33、2019.5.9-20708.33、2019.6.9-20708.33、2019.7.9-20708.33、2019.8.9-20708.33、2019.9.9-20708.33、2019.10.9-20708.33、2019.11.9-20708.33、2019.12.9-20708.33、2020.1.9-202018.06</t>
    <phoneticPr fontId="1" type="noConversion"/>
  </si>
  <si>
    <t>2020.1.8-350</t>
    <phoneticPr fontId="1" type="noConversion"/>
  </si>
  <si>
    <t>合同：2019.1.7李磊350万；付款：2019.1.9李磊350万；收据:2019.1.9李磊350万</t>
    <phoneticPr fontId="1" type="noConversion"/>
  </si>
  <si>
    <t>100亩以上</t>
    <phoneticPr fontId="1" type="noConversion"/>
  </si>
  <si>
    <t>2018.6.29-80</t>
    <phoneticPr fontId="1" type="noConversion"/>
  </si>
  <si>
    <t>2019.6.27-80</t>
    <phoneticPr fontId="1" type="noConversion"/>
  </si>
  <si>
    <t>2019.1.21-1.24、2019.1.22-6891.09、2019.2.21-0.91、2019.02.26-6891.42、2019.3.21-0.58、219.03.22-6224.75、2019.4.21-0.25、219.4.22-6892.08、2019.05.21-7.92、2019.5.24-6662.08、2019.6.21-0.92、2019.6.24-5000、2019.6.25-1891.41、2019.6.26-1056.08；2019.7.21-53.51、2019.7.27-5166.54、2019.8.21-33.46、2019.8.24-6709.11、2019.9.21-108.37、2019.9.26-6634.2、2019.10.21-0.8、2019.10.22-6524.27、2019.11.21-0.73、2019.11.22-6741.84、2019.12.21-0.16、2019.12.23-6524.91、2020.01.21-0.09、2020.01.22-6742.48</t>
    <phoneticPr fontId="1" type="noConversion"/>
  </si>
  <si>
    <t>付款：王鸣宇2019.6.28-800000；张代培2018.07.03-760000（通过耿杰华账户对外付款）；合同：王鸣宇2019.6.28签订82万，施工前付80万，完工后一年后付2万、张代培2018.7.2签合同1215250元，施工前付50万，再按完工进度，完工后留2%，未说明付款时间</t>
    <phoneticPr fontId="1" type="noConversion"/>
  </si>
  <si>
    <r>
      <rPr>
        <sz val="10"/>
        <color theme="1"/>
        <rFont val="宋体"/>
        <family val="3"/>
        <charset val="134"/>
      </rPr>
      <t>合同：</t>
    </r>
    <r>
      <rPr>
        <sz val="10"/>
        <color theme="1"/>
        <rFont val="Arial"/>
        <family val="2"/>
      </rPr>
      <t>2019.3‭-11</t>
    </r>
    <r>
      <rPr>
        <sz val="10"/>
        <color theme="1"/>
        <rFont val="宋体"/>
        <family val="3"/>
        <charset val="134"/>
      </rPr>
      <t>龙灯</t>
    </r>
    <r>
      <rPr>
        <sz val="10"/>
        <color theme="1"/>
        <rFont val="Arial"/>
        <family val="2"/>
      </rPr>
      <t>1,530,664‬,</t>
    </r>
    <r>
      <rPr>
        <sz val="10"/>
        <color theme="1"/>
        <rFont val="宋体"/>
        <family val="3"/>
        <charset val="134"/>
      </rPr>
      <t>、</t>
    </r>
    <r>
      <rPr>
        <sz val="10"/>
        <color theme="1"/>
        <rFont val="Arial"/>
        <family val="2"/>
      </rPr>
      <t>2019.2-12</t>
    </r>
    <r>
      <rPr>
        <sz val="10"/>
        <color theme="1"/>
        <rFont val="宋体"/>
        <family val="3"/>
        <charset val="134"/>
      </rPr>
      <t>绿霸农药无金额</t>
    </r>
    <r>
      <rPr>
        <sz val="10"/>
        <color theme="1"/>
        <rFont val="Arial"/>
        <family val="2"/>
      </rPr>
      <t>‬</t>
    </r>
    <r>
      <rPr>
        <sz val="10"/>
        <color theme="1"/>
        <rFont val="宋体"/>
        <family val="3"/>
        <charset val="134"/>
      </rPr>
      <t>、</t>
    </r>
    <r>
      <rPr>
        <sz val="10"/>
        <color theme="1"/>
        <rFont val="Arial"/>
        <family val="2"/>
      </rPr>
      <t>2019.3-4</t>
    </r>
    <r>
      <rPr>
        <sz val="10"/>
        <color theme="1"/>
        <rFont val="宋体"/>
        <family val="3"/>
        <charset val="134"/>
      </rPr>
      <t>通化农药</t>
    </r>
    <r>
      <rPr>
        <sz val="10"/>
        <color theme="1"/>
        <rFont val="Arial"/>
        <family val="2"/>
      </rPr>
      <t>‭134,030‬</t>
    </r>
    <r>
      <rPr>
        <sz val="10"/>
        <color theme="1"/>
        <rFont val="宋体"/>
        <family val="3"/>
        <charset val="134"/>
      </rPr>
      <t>、</t>
    </r>
    <r>
      <rPr>
        <sz val="10"/>
        <color theme="1"/>
        <rFont val="Arial"/>
        <family val="2"/>
      </rPr>
      <t>2019.3.11</t>
    </r>
    <r>
      <rPr>
        <sz val="10"/>
        <color theme="1"/>
        <rFont val="宋体"/>
        <family val="3"/>
        <charset val="134"/>
      </rPr>
      <t>天邦</t>
    </r>
    <r>
      <rPr>
        <sz val="10"/>
        <color theme="1"/>
        <rFont val="Arial"/>
        <family val="2"/>
      </rPr>
      <t>55</t>
    </r>
    <r>
      <rPr>
        <sz val="10"/>
        <color theme="1"/>
        <rFont val="宋体"/>
        <family val="3"/>
        <charset val="134"/>
      </rPr>
      <t>万</t>
    </r>
    <r>
      <rPr>
        <sz val="10"/>
        <color theme="1"/>
        <rFont val="宋体"/>
        <family val="3"/>
        <charset val="134"/>
      </rPr>
      <t>、发票：</t>
    </r>
    <r>
      <rPr>
        <sz val="10"/>
        <color theme="1"/>
        <rFont val="Arial"/>
        <family val="2"/>
      </rPr>
      <t>2019.3-11</t>
    </r>
    <r>
      <rPr>
        <sz val="10"/>
        <color theme="1"/>
        <rFont val="宋体"/>
        <family val="3"/>
        <charset val="134"/>
      </rPr>
      <t>龙灯</t>
    </r>
    <r>
      <rPr>
        <sz val="10"/>
        <color theme="1"/>
        <rFont val="Arial"/>
        <family val="2"/>
      </rPr>
      <t>‭1,219,005‬</t>
    </r>
    <r>
      <rPr>
        <sz val="10"/>
        <color theme="1"/>
        <rFont val="宋体"/>
        <family val="3"/>
        <charset val="134"/>
      </rPr>
      <t>、</t>
    </r>
    <r>
      <rPr>
        <sz val="10"/>
        <color theme="1"/>
        <rFont val="Arial"/>
        <family val="2"/>
      </rPr>
      <t>2019.12</t>
    </r>
    <r>
      <rPr>
        <sz val="10"/>
        <color theme="1"/>
        <rFont val="宋体"/>
        <family val="3"/>
        <charset val="134"/>
      </rPr>
      <t>绿霸农药</t>
    </r>
    <r>
      <rPr>
        <sz val="10"/>
        <color theme="1"/>
        <rFont val="Arial"/>
        <family val="2"/>
      </rPr>
      <t>‭748,084‬</t>
    </r>
    <r>
      <rPr>
        <sz val="10"/>
        <color theme="1"/>
        <rFont val="宋体"/>
        <family val="3"/>
        <charset val="134"/>
      </rPr>
      <t>、</t>
    </r>
    <r>
      <rPr>
        <sz val="10"/>
        <color theme="1"/>
        <rFont val="Arial"/>
        <family val="2"/>
      </rPr>
      <t>2019.10</t>
    </r>
    <r>
      <rPr>
        <sz val="10"/>
        <color theme="1"/>
        <rFont val="宋体"/>
        <family val="3"/>
        <charset val="134"/>
      </rPr>
      <t>通化农药</t>
    </r>
    <r>
      <rPr>
        <sz val="10"/>
        <color theme="1"/>
        <rFont val="Arial"/>
        <family val="2"/>
      </rPr>
      <t>82030</t>
    </r>
    <r>
      <rPr>
        <sz val="10"/>
        <color theme="1"/>
        <rFont val="宋体"/>
        <family val="3"/>
        <charset val="134"/>
      </rPr>
      <t>、</t>
    </r>
    <r>
      <rPr>
        <sz val="10"/>
        <color theme="1"/>
        <rFont val="Arial"/>
        <family val="2"/>
      </rPr>
      <t>2019.5-10</t>
    </r>
    <r>
      <rPr>
        <sz val="10"/>
        <color theme="1"/>
        <rFont val="宋体"/>
        <family val="3"/>
        <charset val="134"/>
      </rPr>
      <t>天邦化工</t>
    </r>
    <r>
      <rPr>
        <sz val="10"/>
        <color theme="1"/>
        <rFont val="Arial"/>
        <family val="2"/>
      </rPr>
      <t>‭530,656</t>
    </r>
    <r>
      <rPr>
        <sz val="10"/>
        <color theme="1"/>
        <rFont val="宋体"/>
        <family val="3"/>
        <charset val="134"/>
      </rPr>
      <t>；付款：</t>
    </r>
    <r>
      <rPr>
        <sz val="10"/>
        <color theme="1"/>
        <rFont val="Arial"/>
        <family val="2"/>
      </rPr>
      <t>2019.3-11</t>
    </r>
    <r>
      <rPr>
        <sz val="10"/>
        <color theme="1"/>
        <rFont val="宋体"/>
        <family val="3"/>
        <charset val="134"/>
      </rPr>
      <t>龙灯</t>
    </r>
    <r>
      <rPr>
        <sz val="10"/>
        <color theme="1"/>
        <rFont val="Arial"/>
        <family val="2"/>
      </rPr>
      <t>‭1,313,555‬</t>
    </r>
    <r>
      <rPr>
        <sz val="10"/>
        <color theme="1"/>
        <rFont val="宋体"/>
        <family val="3"/>
        <charset val="134"/>
      </rPr>
      <t>、</t>
    </r>
    <r>
      <rPr>
        <sz val="10"/>
        <color theme="1"/>
        <rFont val="Arial"/>
        <family val="2"/>
      </rPr>
      <t>2019.6</t>
    </r>
    <r>
      <rPr>
        <sz val="10"/>
        <color theme="1"/>
        <rFont val="宋体"/>
        <family val="3"/>
        <charset val="134"/>
      </rPr>
      <t>绿霸农药</t>
    </r>
    <r>
      <rPr>
        <sz val="10"/>
        <color theme="1"/>
        <rFont val="Arial"/>
        <family val="2"/>
      </rPr>
      <t>‭310,000‬</t>
    </r>
    <r>
      <rPr>
        <sz val="10"/>
        <color theme="1"/>
        <rFont val="宋体"/>
        <family val="3"/>
        <charset val="134"/>
      </rPr>
      <t>、</t>
    </r>
    <r>
      <rPr>
        <sz val="10"/>
        <color theme="1"/>
        <rFont val="Arial"/>
        <family val="2"/>
      </rPr>
      <t>2019.4</t>
    </r>
    <r>
      <rPr>
        <sz val="10"/>
        <color theme="1"/>
        <rFont val="宋体"/>
        <family val="3"/>
        <charset val="134"/>
      </rPr>
      <t>通化农药</t>
    </r>
    <r>
      <rPr>
        <sz val="10"/>
        <color theme="1"/>
        <rFont val="Arial"/>
        <family val="2"/>
      </rPr>
      <t>25000</t>
    </r>
    <r>
      <rPr>
        <sz val="10"/>
        <color theme="1"/>
        <rFont val="宋体"/>
        <family val="3"/>
        <charset val="134"/>
      </rPr>
      <t>、</t>
    </r>
    <r>
      <rPr>
        <sz val="10"/>
        <color theme="1"/>
        <rFont val="Arial"/>
        <family val="2"/>
      </rPr>
      <t>2019.4.14-9</t>
    </r>
    <r>
      <rPr>
        <sz val="10"/>
        <color theme="1"/>
        <rFont val="宋体"/>
        <family val="3"/>
        <charset val="134"/>
      </rPr>
      <t>天邦化工</t>
    </r>
    <r>
      <rPr>
        <sz val="10"/>
        <color theme="1"/>
        <rFont val="Arial"/>
        <family val="2"/>
      </rPr>
      <t>‭480,300</t>
    </r>
    <phoneticPr fontId="1" type="noConversion"/>
  </si>
  <si>
    <t>2019.3.21-25822.5、2019.6.21-26457.67、2019.9.20-23109.38</t>
    <phoneticPr fontId="1" type="noConversion"/>
  </si>
  <si>
    <t>2020.3.3</t>
    <phoneticPr fontId="1" type="noConversion"/>
  </si>
  <si>
    <t>果蔬、粮油</t>
    <phoneticPr fontId="1" type="noConversion"/>
  </si>
  <si>
    <t>郭立红</t>
    <phoneticPr fontId="1" type="noConversion"/>
  </si>
  <si>
    <t>2019.10.20-12000、2019.11.20-15500、2019.12.20-15000、2020.1.20-15500</t>
    <phoneticPr fontId="1" type="noConversion"/>
  </si>
  <si>
    <t>2019.11.21-608.89、2019.12.23-9800、2020.1.21-10126.67</t>
    <phoneticPr fontId="1" type="noConversion"/>
  </si>
  <si>
    <t>400万：2019.8.20-4060、2019.9.20-15732.5、2019.10.20-15225、2019.11.20-15732.5、2019.12.20-15225、2020.1.20-15732.50；300万：2019.9.20-9515.63、2019.10.20-11418.75、2019.11.20-11799.38、2019.12.20-11418.75、2020.1.20-11799.38</t>
    <phoneticPr fontId="1" type="noConversion"/>
  </si>
  <si>
    <t>山东舒美特实业发展有限公司</t>
    <phoneticPr fontId="1" type="noConversion"/>
  </si>
  <si>
    <t>杨成美</t>
    <phoneticPr fontId="1" type="noConversion"/>
  </si>
  <si>
    <t>合同：300万：2019.3.20张桂英300万、80万：2019.3.20张桂英80万、40万：2018.11.1迟维城68128、2018.11.2宋春玲125000、2018.11.3杨成利103000、2018.11.4李华4万、2018.11.5左玉杰2万、2018.11.6千家福花生116000；付款：2019.3.30张桂英300万、80万：2019.3.29张桂英80万；40万：2018.11.8以后迟维城‭68,128‬、2018.11.8以后宋春玲‭125,000‬、2018.11.8左玉杰2万、2018.11.8李华4万、2018.11.9杨成利103000、2018.11.9千家福116000</t>
    <phoneticPr fontId="1" type="noConversion"/>
  </si>
  <si>
    <r>
      <t>300万</t>
    </r>
    <r>
      <rPr>
        <sz val="10"/>
        <color theme="1"/>
        <rFont val="宋体"/>
        <family val="3"/>
        <charset val="134"/>
        <scheme val="minor"/>
      </rPr>
      <t>：2019.4.21-12760、2019.5.21-17400、2019.6.21-17980、2019.7.21-17400、2019.8.21-17980、2019.9.21-17980、2019.10.21-17400、2019.11.21-17980、2019.12.21-17400</t>
    </r>
    <r>
      <rPr>
        <sz val="10"/>
        <color rgb="FFFF0000"/>
        <rFont val="宋体"/>
        <family val="3"/>
        <charset val="134"/>
        <scheme val="minor"/>
      </rPr>
      <t xml:space="preserve">、2020.1.21-17980 </t>
    </r>
    <r>
      <rPr>
        <sz val="10"/>
        <color theme="1"/>
        <rFont val="宋体"/>
        <family val="3"/>
        <charset val="134"/>
        <scheme val="minor"/>
      </rPr>
      <t>、</t>
    </r>
    <r>
      <rPr>
        <sz val="10"/>
        <color rgb="FFFF0000"/>
        <rFont val="宋体"/>
        <family val="3"/>
        <charset val="134"/>
        <scheme val="minor"/>
      </rPr>
      <t>80万</t>
    </r>
    <r>
      <rPr>
        <sz val="10"/>
        <color theme="1"/>
        <rFont val="宋体"/>
        <family val="3"/>
        <charset val="134"/>
        <scheme val="minor"/>
      </rPr>
      <t>：2019.4.21-4335.5、2019.5.21-5655、2019.6.21-5843.5、2019.7.21-5655、2019.8.21-5843.5、2019.9.21-5843.5、2019.10.21-5655、2019.11.21-5843.5、2019.12.21-5655、2020.1.21-5843.5、</t>
    </r>
    <r>
      <rPr>
        <sz val="10"/>
        <color rgb="FFFF0000"/>
        <rFont val="宋体"/>
        <family val="3"/>
        <charset val="134"/>
        <scheme val="minor"/>
      </rPr>
      <t>120万：</t>
    </r>
    <r>
      <rPr>
        <sz val="10"/>
        <rFont val="宋体"/>
        <family val="3"/>
        <charset val="134"/>
        <scheme val="minor"/>
      </rPr>
      <t>2019.1.21-10338.5、2019.2.21-10338.5、2019.3.21-9338、2019.4.21-10338.5、2019.5.21-10005、2019.6.21-10338.5、2019.7.21-10005、2019.8.21-10338.5、2019.9.13-63.49、2019.9.16-11000、2019.9.21-0.63、2019.9.23-4000</t>
    </r>
    <r>
      <rPr>
        <sz val="10"/>
        <color rgb="FFFF0000"/>
        <rFont val="宋体"/>
        <family val="3"/>
        <charset val="134"/>
        <scheme val="minor"/>
      </rPr>
      <t>、120万：</t>
    </r>
    <r>
      <rPr>
        <sz val="10"/>
        <rFont val="宋体"/>
        <family val="3"/>
        <charset val="134"/>
        <scheme val="minor"/>
      </rPr>
      <t>2019.10.21-9004.5、2019.11.21-10338.5、2019.12.21-10005、2020.1.21-10338.5、</t>
    </r>
    <r>
      <rPr>
        <sz val="10"/>
        <color rgb="FFFF0000"/>
        <rFont val="宋体"/>
        <family val="3"/>
        <charset val="134"/>
        <scheme val="minor"/>
      </rPr>
      <t>40万：</t>
    </r>
    <r>
      <rPr>
        <sz val="10"/>
        <rFont val="宋体"/>
        <family val="3"/>
        <charset val="134"/>
        <scheme val="minor"/>
      </rPr>
      <t>2019.1.8-2512.27、2019.2.8-2512.27、2019.3.8-2269.15、2019.4.8-2512.27、2019.5.8-2431.23、2019.6.8-2512.27、2019.7.8-2431.23、2019.8.8-2512.27、2019.9.8-2512.27、2019.10.8-2431.23、2019.11.8-2512.27</t>
    </r>
    <phoneticPr fontId="1" type="noConversion"/>
  </si>
  <si>
    <r>
      <t>300万</t>
    </r>
    <r>
      <rPr>
        <sz val="10"/>
        <color theme="1"/>
        <rFont val="宋体"/>
        <family val="3"/>
        <charset val="134"/>
        <scheme val="minor"/>
      </rPr>
      <t>：2019.3.30、</t>
    </r>
    <r>
      <rPr>
        <sz val="10"/>
        <color rgb="FFFF0000"/>
        <rFont val="宋体"/>
        <family val="3"/>
        <charset val="134"/>
        <scheme val="minor"/>
      </rPr>
      <t>80万</t>
    </r>
    <r>
      <rPr>
        <sz val="10"/>
        <color theme="1"/>
        <rFont val="宋体"/>
        <family val="3"/>
        <charset val="134"/>
        <scheme val="minor"/>
      </rPr>
      <t>：2019.3.29、</t>
    </r>
    <r>
      <rPr>
        <sz val="10"/>
        <color rgb="FFFF0000"/>
        <rFont val="宋体"/>
        <family val="3"/>
        <charset val="134"/>
        <scheme val="minor"/>
      </rPr>
      <t>120万</t>
    </r>
    <r>
      <rPr>
        <sz val="10"/>
        <color theme="1"/>
        <rFont val="宋体"/>
        <family val="3"/>
        <charset val="134"/>
        <scheme val="minor"/>
      </rPr>
      <t>：2018.9.14、120万：2019.9.24、</t>
    </r>
    <r>
      <rPr>
        <sz val="10"/>
        <color rgb="FFFF0000"/>
        <rFont val="宋体"/>
        <family val="3"/>
        <charset val="134"/>
        <scheme val="minor"/>
      </rPr>
      <t>40万</t>
    </r>
    <r>
      <rPr>
        <sz val="10"/>
        <color theme="1"/>
        <rFont val="宋体"/>
        <family val="3"/>
        <charset val="134"/>
        <scheme val="minor"/>
      </rPr>
      <t>：2018.11.8</t>
    </r>
    <phoneticPr fontId="1" type="noConversion"/>
  </si>
  <si>
    <t>青农商莱西河头店支行个借字2019年025号（300万）、青农商莱西河头店支行个借字2019年038号（80万）、青莱元银个2018借字第0914000007（120万）、青莱元银个2019借字第0923000019（120万）、邮政合同编号：3799872Q218117412196（40万）</t>
    <phoneticPr fontId="1" type="noConversion"/>
  </si>
  <si>
    <t>青岛农商银行莱西河头店支行（300万）青岛农商银行莱西河头店支行（80万）莱西元泰村镇银行（120万+120万）莱西邮政银行（40万）</t>
    <phoneticPr fontId="1" type="noConversion"/>
  </si>
  <si>
    <r>
      <t>300万</t>
    </r>
    <r>
      <rPr>
        <sz val="10"/>
        <color theme="1"/>
        <rFont val="宋体"/>
        <family val="3"/>
        <charset val="134"/>
        <scheme val="minor"/>
      </rPr>
      <t>2019.3.28</t>
    </r>
    <r>
      <rPr>
        <sz val="10"/>
        <color rgb="FFFF0000"/>
        <rFont val="宋体"/>
        <family val="3"/>
        <charset val="134"/>
        <scheme val="minor"/>
      </rPr>
      <t>80万</t>
    </r>
    <r>
      <rPr>
        <sz val="10"/>
        <color theme="1"/>
        <rFont val="宋体"/>
        <family val="3"/>
        <charset val="134"/>
        <scheme val="minor"/>
      </rPr>
      <t>2019.3.29</t>
    </r>
    <r>
      <rPr>
        <sz val="10"/>
        <color rgb="FFFF0000"/>
        <rFont val="宋体"/>
        <family val="3"/>
        <charset val="134"/>
        <scheme val="minor"/>
      </rPr>
      <t>120万</t>
    </r>
    <r>
      <rPr>
        <sz val="10"/>
        <color theme="1"/>
        <rFont val="宋体"/>
        <family val="3"/>
        <charset val="134"/>
        <scheme val="minor"/>
      </rPr>
      <t>2018.9.14、120万2019.9.24、</t>
    </r>
    <r>
      <rPr>
        <sz val="10"/>
        <color rgb="FFFF0000"/>
        <rFont val="宋体"/>
        <family val="3"/>
        <charset val="134"/>
        <scheme val="minor"/>
      </rPr>
      <t>40万</t>
    </r>
    <r>
      <rPr>
        <sz val="10"/>
        <color theme="1"/>
        <rFont val="宋体"/>
        <family val="3"/>
        <charset val="134"/>
        <scheme val="minor"/>
      </rPr>
      <t xml:space="preserve"> 2018.11.6签订合同</t>
    </r>
    <phoneticPr fontId="1" type="noConversion"/>
  </si>
  <si>
    <r>
      <t>300万</t>
    </r>
    <r>
      <rPr>
        <sz val="10"/>
        <color theme="1"/>
        <rFont val="宋体"/>
        <family val="3"/>
        <charset val="134"/>
        <scheme val="minor"/>
      </rPr>
      <t>2020.3.15、</t>
    </r>
    <r>
      <rPr>
        <sz val="10"/>
        <color rgb="FFFF0000"/>
        <rFont val="宋体"/>
        <family val="3"/>
        <charset val="134"/>
        <scheme val="minor"/>
      </rPr>
      <t>80万</t>
    </r>
    <r>
      <rPr>
        <sz val="10"/>
        <color theme="1"/>
        <rFont val="宋体"/>
        <family val="3"/>
        <charset val="134"/>
        <scheme val="minor"/>
      </rPr>
      <t>2020.3.15、</t>
    </r>
    <r>
      <rPr>
        <sz val="10"/>
        <color rgb="FFFF0000"/>
        <rFont val="宋体"/>
        <family val="3"/>
        <charset val="134"/>
        <scheme val="minor"/>
      </rPr>
      <t>120万</t>
    </r>
    <r>
      <rPr>
        <sz val="10"/>
        <color theme="1"/>
        <rFont val="宋体"/>
        <family val="3"/>
        <charset val="134"/>
        <scheme val="minor"/>
      </rPr>
      <t>2019.9.13、120万：2020.9.22、</t>
    </r>
    <r>
      <rPr>
        <sz val="10"/>
        <color rgb="FFFF0000"/>
        <rFont val="宋体"/>
        <family val="3"/>
        <charset val="134"/>
        <scheme val="minor"/>
      </rPr>
      <t>40万</t>
    </r>
    <r>
      <rPr>
        <sz val="10"/>
        <color theme="1"/>
        <rFont val="宋体"/>
        <family val="3"/>
        <charset val="134"/>
        <scheme val="minor"/>
      </rPr>
      <t>12个月</t>
    </r>
    <phoneticPr fontId="1" type="noConversion"/>
  </si>
  <si>
    <t>300万、80万、120万、120万、40万</t>
    <phoneticPr fontId="1" type="noConversion"/>
  </si>
  <si>
    <r>
      <t>300万</t>
    </r>
    <r>
      <rPr>
        <sz val="10"/>
        <color theme="1"/>
        <rFont val="宋体"/>
        <family val="3"/>
        <charset val="134"/>
        <scheme val="minor"/>
      </rPr>
      <t>：基准利率上浮60%，6.96%、</t>
    </r>
    <r>
      <rPr>
        <sz val="10"/>
        <color rgb="FFFF0000"/>
        <rFont val="宋体"/>
        <family val="3"/>
        <charset val="134"/>
        <scheme val="minor"/>
      </rPr>
      <t>80万</t>
    </r>
    <r>
      <rPr>
        <sz val="10"/>
        <color theme="1"/>
        <rFont val="宋体"/>
        <family val="3"/>
        <charset val="134"/>
        <scheme val="minor"/>
      </rPr>
      <t>：基准利率上浮95%，8.48%、</t>
    </r>
    <r>
      <rPr>
        <sz val="10"/>
        <color rgb="FFFF0000"/>
        <rFont val="宋体"/>
        <family val="3"/>
        <charset val="134"/>
        <scheme val="minor"/>
      </rPr>
      <t>120万</t>
    </r>
    <r>
      <rPr>
        <sz val="10"/>
        <color theme="1"/>
        <rFont val="宋体"/>
        <family val="3"/>
        <charset val="134"/>
        <scheme val="minor"/>
      </rPr>
      <t>：10%、</t>
    </r>
    <r>
      <rPr>
        <sz val="10"/>
        <color rgb="FFFF0000"/>
        <rFont val="宋体"/>
        <family val="3"/>
        <charset val="134"/>
        <scheme val="minor"/>
      </rPr>
      <t>120万：</t>
    </r>
    <r>
      <rPr>
        <sz val="10"/>
        <rFont val="宋体"/>
        <family val="3"/>
        <charset val="134"/>
        <scheme val="minor"/>
      </rPr>
      <t>10%、</t>
    </r>
    <r>
      <rPr>
        <sz val="10"/>
        <color rgb="FFFF0000"/>
        <rFont val="宋体"/>
        <family val="3"/>
        <charset val="134"/>
        <scheme val="minor"/>
      </rPr>
      <t>40万</t>
    </r>
    <r>
      <rPr>
        <sz val="10"/>
        <color theme="1"/>
        <rFont val="宋体"/>
        <family val="3"/>
        <charset val="134"/>
        <scheme val="minor"/>
      </rPr>
      <t>：7.395%</t>
    </r>
    <phoneticPr fontId="1" type="noConversion"/>
  </si>
  <si>
    <t>专业种植大户、103亩</t>
    <phoneticPr fontId="1" type="noConversion"/>
  </si>
  <si>
    <t>2020.3.19-800000</t>
    <phoneticPr fontId="1" type="noConversion"/>
  </si>
  <si>
    <t>合同：2019.2.10曲方虎80万；</t>
    <phoneticPr fontId="1" type="noConversion"/>
  </si>
  <si>
    <t>2018.12.20</t>
    <phoneticPr fontId="1" type="noConversion"/>
  </si>
  <si>
    <t>2018.1.26、2019.2.15</t>
    <phoneticPr fontId="1" type="noConversion"/>
  </si>
  <si>
    <t>2019.1.25、2020.2.14</t>
    <phoneticPr fontId="1" type="noConversion"/>
  </si>
  <si>
    <t>800万、800万</t>
    <phoneticPr fontId="1" type="noConversion"/>
  </si>
  <si>
    <t>2018.1.26（800万）2019.3.15（800万）</t>
    <phoneticPr fontId="1" type="noConversion"/>
  </si>
  <si>
    <t>√</t>
    <phoneticPr fontId="1" type="noConversion"/>
  </si>
  <si>
    <t>2019.1.25-800、2019.10.28-800</t>
    <phoneticPr fontId="1" type="noConversion"/>
  </si>
  <si>
    <t>合同：2019.2.15喜来利4001000、2019.1.10诺丰400万；付款：2019.3.15喜来利400万；2019.3.15诺丰400万</t>
    <phoneticPr fontId="1" type="noConversion"/>
  </si>
  <si>
    <t>杨成利</t>
    <phoneticPr fontId="1" type="noConversion"/>
  </si>
  <si>
    <t>合同：2019.3.21战庆竹150万,2019.3.22丁永军150万；付款：2019.3.28付战庆竹150万、2019.3.28付丁永军150万</t>
    <phoneticPr fontId="1" type="noConversion"/>
  </si>
  <si>
    <t>董志云</t>
    <phoneticPr fontId="1" type="noConversion"/>
  </si>
  <si>
    <t>农商行</t>
    <phoneticPr fontId="1" type="noConversion"/>
  </si>
  <si>
    <t>2019-026用途：购粮食及花生</t>
    <phoneticPr fontId="1" type="noConversion"/>
  </si>
  <si>
    <t>2019.3.26</t>
    <phoneticPr fontId="1" type="noConversion"/>
  </si>
  <si>
    <t>2020.3.15</t>
    <phoneticPr fontId="1" type="noConversion"/>
  </si>
  <si>
    <t>基准利率上浮60%</t>
    <phoneticPr fontId="1" type="noConversion"/>
  </si>
  <si>
    <t>√</t>
    <phoneticPr fontId="1" type="noConversion"/>
  </si>
  <si>
    <t>2019.3.27-260</t>
    <phoneticPr fontId="1" type="noConversion"/>
  </si>
  <si>
    <t>2019.4.21-12566.67、2019.5.21-15080、2019.6.21-15582.67、2019.7.21-15080、2019.8.21-15582.67、2019.9.21-15582.67、2019.10.21-15080、2019.11.21-15582.67、2019.12.21-15080</t>
    <phoneticPr fontId="1" type="noConversion"/>
  </si>
  <si>
    <t>元泰银行</t>
    <phoneticPr fontId="1" type="noConversion"/>
  </si>
  <si>
    <t>2019.10.23</t>
    <phoneticPr fontId="1" type="noConversion"/>
  </si>
  <si>
    <t>2022.10.22</t>
    <phoneticPr fontId="1" type="noConversion"/>
  </si>
  <si>
    <t>固定利率</t>
    <phoneticPr fontId="1" type="noConversion"/>
  </si>
  <si>
    <t>BCC2018-1102000031</t>
    <phoneticPr fontId="1" type="noConversion"/>
  </si>
  <si>
    <t>BCC2019-025000008</t>
    <phoneticPr fontId="1" type="noConversion"/>
  </si>
  <si>
    <t>2018.10.31</t>
    <phoneticPr fontId="1" type="noConversion"/>
  </si>
  <si>
    <t>2019.10.30</t>
    <phoneticPr fontId="1" type="noConversion"/>
  </si>
  <si>
    <t>2019.10.25-100</t>
    <phoneticPr fontId="1" type="noConversion"/>
  </si>
  <si>
    <t>2018.11.2-180</t>
    <phoneticPr fontId="1" type="noConversion"/>
  </si>
  <si>
    <t>合同：2019.10.22王永芹300万</t>
    <phoneticPr fontId="1" type="noConversion"/>
  </si>
  <si>
    <t>146亩</t>
    <phoneticPr fontId="1" type="noConversion"/>
  </si>
  <si>
    <t>合同：王永芹240万；付款：2019.10.25王永芹100万</t>
    <phoneticPr fontId="1" type="noConversion"/>
  </si>
  <si>
    <t>合同：2019年3月20日杜娟277.1万；付款：2019.2.27杜娟260</t>
    <phoneticPr fontId="1" type="noConversion"/>
  </si>
  <si>
    <t>粮油</t>
    <phoneticPr fontId="1" type="noConversion"/>
  </si>
  <si>
    <t>2019.10.23-100</t>
    <phoneticPr fontId="1" type="noConversion"/>
  </si>
  <si>
    <t>2019.12.21-7842.08、2020.3.21-12095.42</t>
    <phoneticPr fontId="1" type="noConversion"/>
  </si>
  <si>
    <t>合同：2019.10.6李玉娟100万，付款：2019.10.23付李玉娟100万</t>
    <phoneticPr fontId="1" type="noConversion"/>
  </si>
  <si>
    <t>85头牛</t>
    <phoneticPr fontId="1" type="noConversion"/>
  </si>
  <si>
    <r>
      <t>合同：2019.9.2杭锦后旗绿丰源960163、2019.5.10</t>
    </r>
    <r>
      <rPr>
        <sz val="11"/>
        <color rgb="FFFF0000"/>
        <rFont val="宋体"/>
        <family val="3"/>
        <charset val="134"/>
        <scheme val="minor"/>
      </rPr>
      <t>兴化绿禾609300、</t>
    </r>
    <r>
      <rPr>
        <sz val="11"/>
        <color theme="1"/>
        <rFont val="宋体"/>
        <family val="2"/>
        <charset val="134"/>
        <scheme val="minor"/>
      </rPr>
      <t>2019.6.24连云港裕大70000、2019.4.20盐城南翔268800、2019.5.15酒泉1164000、</t>
    </r>
    <r>
      <rPr>
        <sz val="11"/>
        <rFont val="宋体"/>
        <family val="3"/>
        <charset val="134"/>
        <scheme val="minor"/>
      </rPr>
      <t>2018.5.5久辉13580000</t>
    </r>
    <r>
      <rPr>
        <sz val="11"/>
        <color theme="1"/>
        <rFont val="宋体"/>
        <family val="2"/>
        <charset val="134"/>
        <scheme val="minor"/>
      </rPr>
      <t>、2019.3.20万森273万、</t>
    </r>
    <r>
      <rPr>
        <sz val="11"/>
        <color rgb="FFFF0000"/>
        <rFont val="宋体"/>
        <family val="3"/>
        <charset val="134"/>
        <scheme val="minor"/>
      </rPr>
      <t>2019.3.25农汇1274000、</t>
    </r>
    <r>
      <rPr>
        <sz val="11"/>
        <rFont val="宋体"/>
        <family val="3"/>
        <charset val="134"/>
        <scheme val="minor"/>
      </rPr>
      <t>2019.7-9隆祥351.9万</t>
    </r>
    <r>
      <rPr>
        <sz val="11"/>
        <color theme="1"/>
        <rFont val="宋体"/>
        <family val="2"/>
        <charset val="134"/>
        <scheme val="minor"/>
      </rPr>
      <t>、2019.7-9聚福‭5,179,500‬、付款：2019.9.24杭锦50万、2019.7.26兴化604856、2019.7.26裕大68340、2019.4.23盐城262719、2019.6-7酒泉‭893564‬‬、2019.4-12久辉‭12,885,506‬‬‬、2019.6.27万森2649533、2019.4-7农汇‭1,201,160‬、2019.7-9隆祥‭3324882‬、2019.7-9聚福‭3220700、‬发票：2019.9杭锦960163、2019.5-6兴化绿禾‭636,300‬、2019.8裕大77700、2019.4.25盐城270000、2019.5酒泉‭1109680‬、2019.3-12久辉‭‭13,628,500‬‬、2019.3万森‭2649533‬、2019.3-6农汇‭‭1,277,800‬、</t>
    </r>
    <r>
      <rPr>
        <sz val="11"/>
        <rFont val="宋体"/>
        <family val="3"/>
        <charset val="134"/>
        <scheme val="minor"/>
      </rPr>
      <t>2019.7-9隆祥‭3,464,900‬、2019.7-11聚福‭‭3,268,342.66‬‬</t>
    </r>
    <phoneticPr fontId="1" type="noConversion"/>
  </si>
  <si>
    <t>青岛联胜益康食品科技有限公司</t>
    <phoneticPr fontId="1" type="noConversion"/>
  </si>
  <si>
    <t>2019.3.21-5800、2019.6.21-11116.67、2019.9.21-11116.67、2019.12.21-10995.83、2020.2.2-5075.00</t>
    <phoneticPr fontId="1" type="noConversion"/>
  </si>
  <si>
    <t>青岛东鲁生态农业有限公司</t>
    <phoneticPr fontId="1" type="noConversion"/>
  </si>
  <si>
    <t>2019.1.16</t>
    <phoneticPr fontId="1" type="noConversion"/>
  </si>
  <si>
    <t>基准4.35%，上浮40%，固定利率</t>
    <phoneticPr fontId="1" type="noConversion"/>
  </si>
  <si>
    <t>2019.1.21-41953.33、2019.1.25-5413.33；2019.4.21-50073.33、2019.5.21-40600、2019.6.21-41953.33、2019.7.21-40600、2019.8.21-41953.33、2019.9.21-41953.33、2019.10.21-40600、2019.10.28-9473.33</t>
    <phoneticPr fontId="1" type="noConversion"/>
  </si>
  <si>
    <t>2019.9.26-400、2016.10.08-400</t>
    <phoneticPr fontId="1" type="noConversion"/>
  </si>
  <si>
    <t>2022.9.25-400、2019.9.25-400</t>
    <phoneticPr fontId="1" type="noConversion"/>
  </si>
  <si>
    <t>2019.1.21-20150.12、2019.2.21-20150.12、2019.3.21-18200.11、2019.4.21-20150.12、2019.5.21-19500.12、219.6.21-20150.12、2019.7.21-19500.12、2019.8.21-20150.12、2019.9.21-19030.67、2019.10.21-16647.22、2019.11.21-19030.56、2019.12.21-18416.67、2020.1.21-19030.56</t>
    <phoneticPr fontId="1" type="noConversion"/>
  </si>
  <si>
    <t>青莱元银个BC20161008000013（400万）三年循环贷款、青莱元银个BCC20190926000018（400万）三年循环贷款购蔬菜</t>
    <phoneticPr fontId="1" type="noConversion"/>
  </si>
  <si>
    <t>合同：2016.3.31张潇400万、2019.2.26张潇400万；付款：2016.10.8付张潇400万、2019.9.26银行受托付款张潇400万</t>
    <phoneticPr fontId="1" type="noConversion"/>
  </si>
  <si>
    <t>经营范围：水肥一体化灌溉设备销售、肥料、不再分装的包装种子 、农地膜、农药的销售贷款用途：农机采购、发票：购农机</t>
    <phoneticPr fontId="1" type="noConversion"/>
  </si>
  <si>
    <t>经营农药（不含杀鼠剂及危险品）、肥料、种子、农膜批发零售 ;农副产品购销;农业器械生产与销售</t>
    <phoneticPr fontId="1" type="noConversion"/>
  </si>
  <si>
    <t>张志强</t>
    <phoneticPr fontId="1" type="noConversion"/>
  </si>
  <si>
    <t>姜丽娟</t>
    <phoneticPr fontId="1" type="noConversion"/>
  </si>
  <si>
    <t>青岛成润果蔬专业合作社</t>
    <phoneticPr fontId="1" type="noConversion"/>
  </si>
  <si>
    <t>莱西市顺通达果菜专业合作社</t>
    <phoneticPr fontId="1" type="noConversion"/>
  </si>
  <si>
    <t>莱西市王振军家庭农场</t>
    <phoneticPr fontId="1" type="noConversion"/>
  </si>
  <si>
    <t>青岛瑞红婆媳家庭农场</t>
    <phoneticPr fontId="1" type="noConversion"/>
  </si>
  <si>
    <t>2013.12.17-2021.12.16</t>
  </si>
  <si>
    <t>2018.8.8-2019.7.24</t>
  </si>
  <si>
    <t>2017.11.28-2019.11.20</t>
  </si>
  <si>
    <t>2018.8.31-2019.4.9</t>
  </si>
  <si>
    <t>2019.4.11-2020.2.18</t>
  </si>
  <si>
    <t>2019.4.22-2019.8.1</t>
  </si>
  <si>
    <t>2019.7.26-2019.8.1</t>
  </si>
  <si>
    <t>2019.9.24-2020.2.18</t>
  </si>
  <si>
    <t>2019.8.12-2020.8.11</t>
  </si>
  <si>
    <t>2019.8.26-2020.8.25</t>
  </si>
  <si>
    <t>2018.7.23-2019.5.14</t>
  </si>
  <si>
    <t>2019.5.15-2020.5.14</t>
  </si>
  <si>
    <r>
      <rPr>
        <sz val="10"/>
        <color theme="1"/>
        <rFont val="宋体"/>
        <family val="3"/>
        <charset val="134"/>
      </rPr>
      <t>序号</t>
    </r>
  </si>
  <si>
    <r>
      <rPr>
        <sz val="10"/>
        <color theme="1"/>
        <rFont val="宋体"/>
        <family val="3"/>
        <charset val="134"/>
      </rPr>
      <t>公司名称</t>
    </r>
  </si>
  <si>
    <r>
      <rPr>
        <sz val="10"/>
        <color theme="1"/>
        <rFont val="宋体"/>
        <family val="3"/>
        <charset val="134"/>
      </rPr>
      <t>贷款银行</t>
    </r>
  </si>
  <si>
    <r>
      <rPr>
        <sz val="10"/>
        <color theme="1"/>
        <rFont val="宋体"/>
        <family val="3"/>
        <charset val="134"/>
      </rPr>
      <t>贷款期限</t>
    </r>
  </si>
  <si>
    <r>
      <t>2019</t>
    </r>
    <r>
      <rPr>
        <sz val="10"/>
        <color theme="1"/>
        <rFont val="宋体"/>
        <family val="3"/>
        <charset val="134"/>
      </rPr>
      <t>年度实际支付利息</t>
    </r>
  </si>
  <si>
    <r>
      <rPr>
        <sz val="10"/>
        <color theme="1"/>
        <rFont val="宋体"/>
        <family val="3"/>
        <charset val="134"/>
      </rPr>
      <t>贴息本金</t>
    </r>
  </si>
  <si>
    <r>
      <rPr>
        <sz val="10"/>
        <color theme="1"/>
        <rFont val="宋体"/>
        <family val="3"/>
        <charset val="134"/>
      </rPr>
      <t>贴息率</t>
    </r>
  </si>
  <si>
    <r>
      <t>2019</t>
    </r>
    <r>
      <rPr>
        <sz val="10"/>
        <color theme="1"/>
        <rFont val="宋体"/>
        <family val="3"/>
        <charset val="134"/>
      </rPr>
      <t>年度贴息天数</t>
    </r>
  </si>
  <si>
    <r>
      <t>2019</t>
    </r>
    <r>
      <rPr>
        <sz val="10"/>
        <color theme="1"/>
        <rFont val="宋体"/>
        <family val="3"/>
        <charset val="134"/>
      </rPr>
      <t>年度贴息金额</t>
    </r>
  </si>
  <si>
    <r>
      <rPr>
        <sz val="10"/>
        <color theme="1"/>
        <rFont val="宋体"/>
        <family val="3"/>
        <charset val="134"/>
      </rPr>
      <t>备注</t>
    </r>
  </si>
  <si>
    <r>
      <rPr>
        <sz val="10"/>
        <color theme="1"/>
        <rFont val="宋体"/>
        <family val="3"/>
        <charset val="134"/>
      </rPr>
      <t>青岛浩丰食品集团有限公司</t>
    </r>
  </si>
  <si>
    <r>
      <rPr>
        <sz val="10"/>
        <color theme="1"/>
        <rFont val="宋体"/>
        <family val="3"/>
        <charset val="134"/>
      </rPr>
      <t>国家开发银行股份有限公司青岛市分行</t>
    </r>
  </si>
  <si>
    <r>
      <rPr>
        <sz val="10"/>
        <color theme="1"/>
        <rFont val="宋体"/>
        <family val="3"/>
        <charset val="134"/>
      </rPr>
      <t>青岛惠德花生制品有限公司</t>
    </r>
  </si>
  <si>
    <r>
      <rPr>
        <sz val="10"/>
        <color theme="1"/>
        <rFont val="宋体"/>
        <family val="3"/>
        <charset val="134"/>
      </rPr>
      <t>莱西农商行李家疃分理处</t>
    </r>
  </si>
  <si>
    <r>
      <rPr>
        <sz val="10"/>
        <color theme="1"/>
        <rFont val="宋体"/>
        <family val="3"/>
        <charset val="134"/>
      </rPr>
      <t>山东舒美特实业发展有限公司</t>
    </r>
  </si>
  <si>
    <r>
      <rPr>
        <sz val="10"/>
        <color theme="1"/>
        <rFont val="宋体"/>
        <family val="3"/>
        <charset val="134"/>
      </rPr>
      <t>莱西市中国银行</t>
    </r>
  </si>
  <si>
    <r>
      <rPr>
        <sz val="10"/>
        <color theme="1"/>
        <rFont val="宋体"/>
        <family val="3"/>
        <charset val="134"/>
      </rPr>
      <t>青岛银行</t>
    </r>
  </si>
  <si>
    <r>
      <rPr>
        <sz val="10"/>
        <color theme="1"/>
        <rFont val="宋体"/>
        <family val="3"/>
        <charset val="134"/>
      </rPr>
      <t>中国银行</t>
    </r>
  </si>
  <si>
    <r>
      <rPr>
        <sz val="10"/>
        <color theme="1"/>
        <rFont val="宋体"/>
        <family val="3"/>
        <charset val="134"/>
      </rPr>
      <t>合计</t>
    </r>
  </si>
  <si>
    <r>
      <rPr>
        <sz val="10"/>
        <color theme="1"/>
        <rFont val="宋体"/>
        <family val="3"/>
        <charset val="134"/>
      </rPr>
      <t>贷款金额</t>
    </r>
  </si>
  <si>
    <r>
      <rPr>
        <sz val="10"/>
        <color theme="1"/>
        <rFont val="宋体"/>
        <family val="3"/>
        <charset val="134"/>
      </rPr>
      <t>中国银行莱西支行</t>
    </r>
  </si>
  <si>
    <r>
      <rPr>
        <sz val="10"/>
        <color theme="1"/>
        <rFont val="宋体"/>
        <family val="3"/>
        <charset val="134"/>
      </rPr>
      <t>中国邮政储蓄银行青岛莱西市支行</t>
    </r>
  </si>
  <si>
    <r>
      <rPr>
        <sz val="10"/>
        <color theme="1"/>
        <rFont val="宋体"/>
        <family val="3"/>
        <charset val="134"/>
      </rPr>
      <t>青岛昌盛兴农机有限公司</t>
    </r>
  </si>
  <si>
    <r>
      <rPr>
        <sz val="10"/>
        <color theme="1"/>
        <rFont val="宋体"/>
        <family val="3"/>
        <charset val="134"/>
      </rPr>
      <t>中国邮政储蓄银行青岛分行</t>
    </r>
  </si>
  <si>
    <r>
      <rPr>
        <sz val="10"/>
        <color theme="1"/>
        <rFont val="宋体"/>
        <family val="3"/>
        <charset val="134"/>
      </rPr>
      <t>农业银行</t>
    </r>
  </si>
  <si>
    <t>青岛广大果蔬专业合作社</t>
    <phoneticPr fontId="1" type="noConversion"/>
  </si>
  <si>
    <t>华夏银行股份有限公司青岛莱西支行</t>
    <phoneticPr fontId="1" type="noConversion"/>
  </si>
  <si>
    <t>2019.07.08-2020.07.08</t>
    <phoneticPr fontId="1" type="noConversion"/>
  </si>
  <si>
    <t>2018.06.28-2019.06.27</t>
    <phoneticPr fontId="1" type="noConversion"/>
  </si>
  <si>
    <t>2018年：19.1.21-17980、19.2.21-17980、19.3.21-16240、19.4.21-17980、19.5.21-17400、19.6.21-17980、19.6.27-3480；2019年：19.7.21-6597.5、19.8.21-15732.5、19.9.21-15732.5、19.10.21-15225、19.11.21-15732.5、19.12.21-15225、2020.1.21-15732.5</t>
    <phoneticPr fontId="1" type="noConversion"/>
  </si>
  <si>
    <t>合同改金额：33227739.8；发票：‭30,435,660.67‬（其中：2013.12.17之前的金额‭9,253,754.22‬，已申请过补贴的有‭13,102,694.88‬）；付款：30417760.67（其中：2013.12.17之前的金额‭‭10,161,754.22‬）</t>
    <phoneticPr fontId="1" type="noConversion"/>
  </si>
  <si>
    <t>贷款本金</t>
    <phoneticPr fontId="1" type="noConversion"/>
  </si>
  <si>
    <r>
      <t>2019</t>
    </r>
    <r>
      <rPr>
        <sz val="10"/>
        <color theme="1"/>
        <rFont val="宋体"/>
        <family val="3"/>
        <charset val="134"/>
      </rPr>
      <t>年</t>
    </r>
    <r>
      <rPr>
        <sz val="10"/>
        <color theme="1"/>
        <rFont val="Arial Narrow"/>
        <family val="2"/>
      </rPr>
      <t>10</t>
    </r>
    <r>
      <rPr>
        <sz val="10"/>
        <color theme="1"/>
        <rFont val="宋体"/>
        <family val="3"/>
        <charset val="134"/>
      </rPr>
      <t>月</t>
    </r>
    <r>
      <rPr>
        <sz val="10"/>
        <color theme="1"/>
        <rFont val="Arial Narrow"/>
        <family val="2"/>
      </rPr>
      <t>8</t>
    </r>
    <r>
      <rPr>
        <sz val="10"/>
        <color theme="1"/>
        <rFont val="宋体"/>
        <family val="3"/>
        <charset val="134"/>
      </rPr>
      <t>日前</t>
    </r>
    <r>
      <rPr>
        <sz val="10"/>
        <color theme="1"/>
        <rFont val="Arial Narrow"/>
        <family val="2"/>
      </rPr>
      <t>5.3900%</t>
    </r>
    <r>
      <rPr>
        <sz val="10"/>
        <color theme="1"/>
        <rFont val="宋体"/>
        <family val="3"/>
        <charset val="134"/>
      </rPr>
      <t>、</t>
    </r>
    <r>
      <rPr>
        <sz val="10"/>
        <color theme="1"/>
        <rFont val="Arial Narrow"/>
        <family val="2"/>
      </rPr>
      <t>2019</t>
    </r>
    <r>
      <rPr>
        <sz val="10"/>
        <color theme="1"/>
        <rFont val="宋体"/>
        <family val="3"/>
        <charset val="134"/>
      </rPr>
      <t>年</t>
    </r>
    <r>
      <rPr>
        <sz val="10"/>
        <color theme="1"/>
        <rFont val="Arial Narrow"/>
        <family val="2"/>
      </rPr>
      <t>10</t>
    </r>
    <r>
      <rPr>
        <sz val="10"/>
        <color theme="1"/>
        <rFont val="宋体"/>
        <family val="3"/>
        <charset val="134"/>
      </rPr>
      <t>月</t>
    </r>
    <r>
      <rPr>
        <sz val="10"/>
        <color theme="1"/>
        <rFont val="Arial Narrow"/>
        <family val="2"/>
      </rPr>
      <t>8</t>
    </r>
    <r>
      <rPr>
        <sz val="10"/>
        <color theme="1"/>
        <rFont val="宋体"/>
        <family val="3"/>
        <charset val="134"/>
      </rPr>
      <t>日后</t>
    </r>
    <r>
      <rPr>
        <sz val="10"/>
        <color theme="1"/>
        <rFont val="Arial Narrow"/>
        <family val="2"/>
      </rPr>
      <t>5.3350%</t>
    </r>
    <phoneticPr fontId="1" type="noConversion"/>
  </si>
  <si>
    <t>2018.6.22-500万、 2018.6.25-800万</t>
    <phoneticPr fontId="1" type="noConversion"/>
  </si>
  <si>
    <t>500万：2019.6.10  800万：2020.5.11</t>
    <phoneticPr fontId="1" type="noConversion"/>
  </si>
  <si>
    <t>‭141,993.05</t>
    <phoneticPr fontId="1" type="noConversion"/>
  </si>
  <si>
    <t>500万：2019.1.21-27340.28、2019.2.21-27340.28、2019.3.21-24694.44、2019.4.22-27340.28、2019.5.21-26458.33、2019.6.10-17638.89、    800万：2019.1.21-43744.44、2019.2.21-43744.44、2019.3.21-39511.11、2019.4.22-43744.44、2019.5.21-42333.33、2019.6.19-40922.22、、2019.6.21-2177.78、2019.7.22-32666.67、2019.8.21-33755.56、2019.9.23-33755.56、2019.10.21-32666.67、2019.11.21-33755.56、2019.12.23-32666.67、2020.1.21-33755.56</t>
    <phoneticPr fontId="1" type="noConversion"/>
  </si>
  <si>
    <t>2019.6.21-2041.67、2019.7.22-4083.33、2019.8.21-4219.44、2019.9.23-4219.44、2019.10.21-4083.33、2019.11.21-4219.44、2019.12.23-4083.33、2020.1.21-4219.44</t>
    <phoneticPr fontId="1" type="noConversion"/>
  </si>
  <si>
    <t>6.35%/延期后4.9%</t>
    <phoneticPr fontId="1" type="noConversion"/>
  </si>
  <si>
    <r>
      <t>2019</t>
    </r>
    <r>
      <rPr>
        <sz val="10"/>
        <color theme="1"/>
        <rFont val="宋体"/>
        <family val="3"/>
        <charset val="134"/>
      </rPr>
      <t>年</t>
    </r>
    <r>
      <rPr>
        <sz val="10"/>
        <color theme="1"/>
        <rFont val="Arial Narrow"/>
        <family val="2"/>
      </rPr>
      <t>6</t>
    </r>
    <r>
      <rPr>
        <sz val="10"/>
        <color theme="1"/>
        <rFont val="宋体"/>
        <family val="3"/>
        <charset val="134"/>
      </rPr>
      <t>月</t>
    </r>
    <r>
      <rPr>
        <sz val="10"/>
        <color theme="1"/>
        <rFont val="Arial Narrow"/>
        <family val="2"/>
      </rPr>
      <t>19</t>
    </r>
    <r>
      <rPr>
        <sz val="10"/>
        <color theme="1"/>
        <rFont val="宋体"/>
        <family val="3"/>
        <charset val="134"/>
      </rPr>
      <t>日前</t>
    </r>
    <r>
      <rPr>
        <sz val="10"/>
        <color theme="1"/>
        <rFont val="Arial Narrow"/>
        <family val="2"/>
      </rPr>
      <t>6.35%</t>
    </r>
    <r>
      <rPr>
        <sz val="10"/>
        <color theme="1"/>
        <rFont val="宋体"/>
        <family val="3"/>
        <charset val="134"/>
      </rPr>
      <t>、</t>
    </r>
    <r>
      <rPr>
        <sz val="10"/>
        <color theme="1"/>
        <rFont val="Arial Narrow"/>
        <family val="2"/>
      </rPr>
      <t>2019</t>
    </r>
    <r>
      <rPr>
        <sz val="10"/>
        <color theme="1"/>
        <rFont val="宋体"/>
        <family val="3"/>
        <charset val="134"/>
      </rPr>
      <t>年</t>
    </r>
    <r>
      <rPr>
        <sz val="10"/>
        <color theme="1"/>
        <rFont val="Arial Narrow"/>
        <family val="2"/>
      </rPr>
      <t>6</t>
    </r>
    <r>
      <rPr>
        <sz val="10"/>
        <color theme="1"/>
        <rFont val="宋体"/>
        <family val="3"/>
        <charset val="134"/>
      </rPr>
      <t>月</t>
    </r>
    <r>
      <rPr>
        <sz val="10"/>
        <color theme="1"/>
        <rFont val="Arial Narrow"/>
        <family val="2"/>
      </rPr>
      <t>20</t>
    </r>
    <r>
      <rPr>
        <sz val="10"/>
        <color theme="1"/>
        <rFont val="宋体"/>
        <family val="3"/>
        <charset val="134"/>
      </rPr>
      <t>日至</t>
    </r>
    <r>
      <rPr>
        <sz val="10"/>
        <color theme="1"/>
        <rFont val="Arial Narrow"/>
        <family val="2"/>
      </rPr>
      <t>2019</t>
    </r>
    <r>
      <rPr>
        <sz val="10"/>
        <color theme="1"/>
        <rFont val="宋体"/>
        <family val="3"/>
        <charset val="134"/>
      </rPr>
      <t>年</t>
    </r>
    <r>
      <rPr>
        <sz val="10"/>
        <color theme="1"/>
        <rFont val="Arial Narrow"/>
        <family val="2"/>
      </rPr>
      <t>12</t>
    </r>
    <r>
      <rPr>
        <sz val="10"/>
        <color theme="1"/>
        <rFont val="宋体"/>
        <family val="3"/>
        <charset val="134"/>
      </rPr>
      <t>月</t>
    </r>
    <r>
      <rPr>
        <sz val="10"/>
        <color theme="1"/>
        <rFont val="Arial Narrow"/>
        <family val="2"/>
      </rPr>
      <t>31</t>
    </r>
    <r>
      <rPr>
        <sz val="10"/>
        <color theme="1"/>
        <rFont val="宋体"/>
        <family val="3"/>
        <charset val="134"/>
      </rPr>
      <t>日</t>
    </r>
    <r>
      <rPr>
        <sz val="10"/>
        <color theme="1"/>
        <rFont val="Arial Narrow"/>
        <family val="2"/>
      </rPr>
      <t>4.9%</t>
    </r>
    <phoneticPr fontId="1" type="noConversion"/>
  </si>
  <si>
    <t>刘振国</t>
    <phoneticPr fontId="1" type="noConversion"/>
  </si>
  <si>
    <t>2020.1.17-106986.67</t>
  </si>
  <si>
    <t>付款金额：10269151.8，采购合同为一个总合同，发票金额：593-606：‭1,026,452.9‬，776-779:348627,371-376：‭1,026,452.9‬，897-914：‭1,026,452.9‬，‭1,026,452.9‬（‭9,503,059.7‬）</t>
    <phoneticPr fontId="1" type="noConversion"/>
  </si>
  <si>
    <t>84020120180034507购饲料</t>
  </si>
  <si>
    <t>2018.12.27-200</t>
  </si>
  <si>
    <t>浮动，按照基准利率上浮0.91%，自利率变更之日起生效</t>
  </si>
  <si>
    <t>QD2X24312020190016企业经营</t>
  </si>
  <si>
    <t>2019.6.18-100</t>
  </si>
  <si>
    <t>2019.6.20-386.67，2019.7.20-5800,2019.8.20-5993.33,2019.9.20-5887.17,2019.10.20-5800,2019.11.20-5955.32,2019.12.20-5795.32,2020.1.20-5993.33</t>
  </si>
  <si>
    <t>2019.6.18</t>
  </si>
  <si>
    <t>2020.6.18</t>
  </si>
  <si>
    <t>2019.1.25-14999.75,2019.2.25-14999.75,2019.3.25-13548.16,2019.4.25-14999.75,2019.5.25-14515.89,2019.6.25-14999.75,2019.7.25-14515.89,2019.8.25-14999.75,2019.9.25-14999.75,2019.10.25-14515.89，</t>
  </si>
  <si>
    <t>2019.1.28-200</t>
    <phoneticPr fontId="1" type="noConversion"/>
  </si>
  <si>
    <t>2020.1.17-200</t>
    <phoneticPr fontId="1" type="noConversion"/>
  </si>
  <si>
    <t>2019.12.27-200</t>
    <phoneticPr fontId="1" type="noConversion"/>
  </si>
  <si>
    <t>邮政银行</t>
    <phoneticPr fontId="1" type="noConversion"/>
  </si>
  <si>
    <t>2020.6.18</t>
    <phoneticPr fontId="1" type="noConversion"/>
  </si>
  <si>
    <t>2019.10.25-280</t>
    <phoneticPr fontId="1" type="noConversion"/>
  </si>
  <si>
    <t>2016.10.19</t>
  </si>
  <si>
    <t>2019.10.18</t>
  </si>
  <si>
    <t>按照同期基准利率上浮25%</t>
  </si>
  <si>
    <t>2019.9.29</t>
  </si>
  <si>
    <t>2020.9.18</t>
  </si>
  <si>
    <t>固定利率，基准利率上浮65%</t>
  </si>
  <si>
    <t>2018.12.14-6908.14\2019.1.17-6581.81、2019.1.17-6253.55（2019.1.17-2019.2.17）、2019.3.17-5923.33、2019.4.17-5591.16、2019.5.17-5257.01、2019.6.17-4920.88、2019.6.17-4582.75（2019.6.17-2019.7.17）、2019.8.17-4242.62、2019.9.17-3900.47、2019.10.17-3556.28、2019.11.17-3210.05、2019.12.17-2861.77、2020.01.17-2511.41</t>
    <phoneticPr fontId="1" type="noConversion"/>
  </si>
  <si>
    <t>2017.7.17</t>
  </si>
  <si>
    <t>2020.6.29</t>
  </si>
  <si>
    <t>固定利率，基准利率上浮50%</t>
  </si>
  <si>
    <t>2019-058贷款用途：购饲料</t>
  </si>
  <si>
    <t>2019.3.31-50</t>
  </si>
  <si>
    <t>2019.6.21-8174.38、2019.9.21-9171.25、2019.12.21-700.23、2019.12.21-8371.33、2020.3.21-9071.56</t>
  </si>
  <si>
    <t>2019.3.29</t>
  </si>
  <si>
    <t>2020.3.25</t>
  </si>
  <si>
    <t>基准利率上浮65%</t>
  </si>
  <si>
    <t>于志学</t>
    <phoneticPr fontId="1" type="noConversion"/>
  </si>
  <si>
    <t>收购玉米、花生，粮油种植，</t>
    <phoneticPr fontId="1" type="noConversion"/>
  </si>
  <si>
    <t>2018-035购玉米花生</t>
    <phoneticPr fontId="1" type="noConversion"/>
  </si>
  <si>
    <t>2018.9.30-140万</t>
    <phoneticPr fontId="1" type="noConversion"/>
  </si>
  <si>
    <t>合同：2018.10.5于志良150万、2019.10.2于志良140万、2019.9.10庄桂红188.5万、史博芳120万；付款：2019.9.29现金于志良付款收款收据140、2019.10.5现金于志良付款收款收据110万、2019.9.4付庄桂红180万、2018.9.14付史博芳110万</t>
    <phoneticPr fontId="1" type="noConversion"/>
  </si>
  <si>
    <t>青岛农村商业银行</t>
    <phoneticPr fontId="1" type="noConversion"/>
  </si>
  <si>
    <t>2018.9.29</t>
    <phoneticPr fontId="1" type="noConversion"/>
  </si>
  <si>
    <t>2019.9.27</t>
    <phoneticPr fontId="1" type="noConversion"/>
  </si>
  <si>
    <t>固定利率，季付</t>
    <phoneticPr fontId="1" type="noConversion"/>
  </si>
  <si>
    <t>2019-014够花生、玉米</t>
    <phoneticPr fontId="1" type="noConversion"/>
  </si>
  <si>
    <t>2019.9.29-140万</t>
    <phoneticPr fontId="1" type="noConversion"/>
  </si>
  <si>
    <t>2019.12.21-23869.42、2020.3.21-26170.08</t>
    <phoneticPr fontId="1" type="noConversion"/>
  </si>
  <si>
    <t>2019.9.29</t>
    <phoneticPr fontId="1" type="noConversion"/>
  </si>
  <si>
    <t>2020.9.25</t>
    <phoneticPr fontId="1" type="noConversion"/>
  </si>
  <si>
    <t>固定利率季付</t>
    <phoneticPr fontId="1" type="noConversion"/>
  </si>
  <si>
    <t>BCC20190904000009收花生</t>
    <phoneticPr fontId="1" type="noConversion"/>
  </si>
  <si>
    <t>2019.09.04-180万（BPC20190904000030）</t>
    <phoneticPr fontId="1" type="noConversion"/>
  </si>
  <si>
    <t>2019.9.21-7862.59、2019.10.21-13875.15、2019.11.21-14337.66、2019.12.21-13875.15、2020.1.21-14337.66</t>
    <phoneticPr fontId="1" type="noConversion"/>
  </si>
  <si>
    <t>元泰村镇银行</t>
    <phoneticPr fontId="1" type="noConversion"/>
  </si>
  <si>
    <t>2019.9.4</t>
    <phoneticPr fontId="1" type="noConversion"/>
  </si>
  <si>
    <t>2022.9.3</t>
    <phoneticPr fontId="1" type="noConversion"/>
  </si>
  <si>
    <t>浮动利率，按基准利率调整后次年的第一个结息日的1.85倍计算</t>
    <phoneticPr fontId="1" type="noConversion"/>
  </si>
  <si>
    <t>BC20180913000012收花生</t>
    <phoneticPr fontId="1" type="noConversion"/>
  </si>
  <si>
    <t>2018.9.13-110万(BP20180913000019)</t>
    <phoneticPr fontId="1" type="noConversion"/>
  </si>
  <si>
    <t>2019.1.21-9270.99、2019.2.21-9270.99、2019.3.21-8373.8、2019.4.21-9270.99、2019.5.21-8971.93、2019.6.21-9270.99、2019.7.21-8971.93、2019.8.21-9270.99、2019.9.4-3980.55</t>
    <phoneticPr fontId="1" type="noConversion"/>
  </si>
  <si>
    <t>2018.9.13</t>
    <phoneticPr fontId="1" type="noConversion"/>
  </si>
  <si>
    <t>2019.9.12</t>
    <phoneticPr fontId="1" type="noConversion"/>
  </si>
  <si>
    <t>固定利率</t>
    <phoneticPr fontId="1" type="noConversion"/>
  </si>
  <si>
    <r>
      <t>‭</t>
    </r>
    <r>
      <rPr>
        <sz val="11"/>
        <color rgb="FFFF0000"/>
        <rFont val="宋体"/>
        <family val="3"/>
        <charset val="134"/>
      </rPr>
      <t>√</t>
    </r>
    <phoneticPr fontId="1" type="noConversion"/>
  </si>
  <si>
    <r>
      <t>300万</t>
    </r>
    <r>
      <rPr>
        <sz val="10"/>
        <color theme="1"/>
        <rFont val="宋体"/>
        <family val="3"/>
        <charset val="134"/>
        <scheme val="minor"/>
      </rPr>
      <t xml:space="preserve">：2020.3.5   </t>
    </r>
    <r>
      <rPr>
        <sz val="10"/>
        <color rgb="FFFF0000"/>
        <rFont val="宋体"/>
        <family val="3"/>
        <charset val="134"/>
        <scheme val="minor"/>
      </rPr>
      <t>80万</t>
    </r>
    <r>
      <rPr>
        <sz val="10"/>
        <color theme="1"/>
        <rFont val="宋体"/>
        <family val="3"/>
        <charset val="134"/>
        <scheme val="minor"/>
      </rPr>
      <t>：2020.3.2、</t>
    </r>
    <r>
      <rPr>
        <sz val="10"/>
        <color rgb="FFFF0000"/>
        <rFont val="宋体"/>
        <family val="3"/>
        <charset val="134"/>
        <scheme val="minor"/>
      </rPr>
      <t>120万：</t>
    </r>
    <r>
      <rPr>
        <sz val="10"/>
        <color theme="1"/>
        <rFont val="宋体"/>
        <family val="3"/>
        <charset val="134"/>
        <scheme val="minor"/>
      </rPr>
      <t>2019.9.24、</t>
    </r>
    <r>
      <rPr>
        <sz val="10"/>
        <color rgb="FFFF0000"/>
        <rFont val="宋体"/>
        <family val="3"/>
        <charset val="134"/>
        <scheme val="minor"/>
      </rPr>
      <t>120万</t>
    </r>
    <r>
      <rPr>
        <sz val="10"/>
        <color theme="1"/>
        <rFont val="宋体"/>
        <family val="3"/>
        <charset val="134"/>
        <scheme val="minor"/>
      </rPr>
      <t>：2020.9.22、</t>
    </r>
    <r>
      <rPr>
        <sz val="10"/>
        <color rgb="FFFF0000"/>
        <rFont val="宋体"/>
        <family val="3"/>
        <charset val="134"/>
        <scheme val="minor"/>
      </rPr>
      <t>40万</t>
    </r>
    <r>
      <rPr>
        <sz val="10"/>
        <color theme="1"/>
        <rFont val="宋体"/>
        <family val="3"/>
        <charset val="134"/>
        <scheme val="minor"/>
      </rPr>
      <t>：2019.11.8</t>
    </r>
    <phoneticPr fontId="1" type="noConversion"/>
  </si>
  <si>
    <t>李建波</t>
    <phoneticPr fontId="1" type="noConversion"/>
  </si>
  <si>
    <t>苹果381亩</t>
    <phoneticPr fontId="1" type="noConversion"/>
  </si>
  <si>
    <t>3799872Q219037777715额度贷款2019年3月13日签订</t>
    <phoneticPr fontId="1" type="noConversion"/>
  </si>
  <si>
    <t>2019.3.14-200万</t>
    <phoneticPr fontId="1" type="noConversion"/>
  </si>
  <si>
    <t>2019.4.14-9236.3、2019.5.14-8938.36、2019.6.14-9236.3、2019.7.14-8938.36、2019.8.14-126.4、2019.9.14-9236.3、2019.10.14-8936.36、2019.11.14-9236.3、2019.12.14-8938.36、2020.1.14-9236.3</t>
    <phoneticPr fontId="1" type="noConversion"/>
  </si>
  <si>
    <t>2020.03.14-200万</t>
    <phoneticPr fontId="1" type="noConversion"/>
  </si>
  <si>
    <t>合同：2019.1.1李喜修有机肥200万；付款：2019.3.14付200万</t>
    <phoneticPr fontId="1" type="noConversion"/>
  </si>
  <si>
    <t>√</t>
    <phoneticPr fontId="1" type="noConversion"/>
  </si>
  <si>
    <t>中国邮政储蓄银行</t>
    <phoneticPr fontId="1" type="noConversion"/>
  </si>
  <si>
    <t>2019.3.14</t>
    <phoneticPr fontId="1" type="noConversion"/>
  </si>
  <si>
    <t>2020.3.14</t>
    <phoneticPr fontId="1" type="noConversion"/>
  </si>
  <si>
    <t>无</t>
    <phoneticPr fontId="1" type="noConversion"/>
  </si>
  <si>
    <t>2018.6.22-2019.6.10</t>
    <phoneticPr fontId="1" type="noConversion"/>
  </si>
  <si>
    <t>2018.6.25-2020.5.11</t>
    <phoneticPr fontId="1" type="noConversion"/>
  </si>
  <si>
    <r>
      <t>2019</t>
    </r>
    <r>
      <rPr>
        <sz val="10"/>
        <color theme="1"/>
        <rFont val="宋体"/>
        <family val="3"/>
        <charset val="134"/>
      </rPr>
      <t>年</t>
    </r>
    <r>
      <rPr>
        <sz val="10"/>
        <color theme="1"/>
        <rFont val="Arial Narrow"/>
        <family val="2"/>
      </rPr>
      <t>6</t>
    </r>
    <r>
      <rPr>
        <sz val="10"/>
        <color theme="1"/>
        <rFont val="宋体"/>
        <family val="3"/>
        <charset val="134"/>
      </rPr>
      <t>月</t>
    </r>
    <r>
      <rPr>
        <sz val="10"/>
        <color theme="1"/>
        <rFont val="Arial Narrow"/>
        <family val="2"/>
      </rPr>
      <t>19</t>
    </r>
    <r>
      <rPr>
        <sz val="10"/>
        <color theme="1"/>
        <rFont val="宋体"/>
        <family val="3"/>
        <charset val="134"/>
      </rPr>
      <t>日前</t>
    </r>
    <r>
      <rPr>
        <sz val="10"/>
        <color theme="1"/>
        <rFont val="Arial Narrow"/>
        <family val="2"/>
      </rPr>
      <t>169</t>
    </r>
    <r>
      <rPr>
        <sz val="10"/>
        <color theme="1"/>
        <rFont val="宋体"/>
        <family val="3"/>
        <charset val="134"/>
      </rPr>
      <t>天、</t>
    </r>
    <r>
      <rPr>
        <sz val="10"/>
        <color theme="1"/>
        <rFont val="Arial Narrow"/>
        <family val="2"/>
      </rPr>
      <t>2019</t>
    </r>
    <r>
      <rPr>
        <sz val="10"/>
        <color theme="1"/>
        <rFont val="宋体"/>
        <family val="3"/>
        <charset val="134"/>
      </rPr>
      <t>年</t>
    </r>
    <r>
      <rPr>
        <sz val="10"/>
        <color theme="1"/>
        <rFont val="Arial Narrow"/>
        <family val="2"/>
      </rPr>
      <t>6</t>
    </r>
    <r>
      <rPr>
        <sz val="10"/>
        <color theme="1"/>
        <rFont val="宋体"/>
        <family val="3"/>
        <charset val="134"/>
      </rPr>
      <t>月</t>
    </r>
    <r>
      <rPr>
        <sz val="10"/>
        <color theme="1"/>
        <rFont val="Arial Narrow"/>
        <family val="2"/>
      </rPr>
      <t>20</t>
    </r>
    <r>
      <rPr>
        <sz val="10"/>
        <color theme="1"/>
        <rFont val="宋体"/>
        <family val="3"/>
        <charset val="134"/>
      </rPr>
      <t>日至</t>
    </r>
    <r>
      <rPr>
        <sz val="10"/>
        <color theme="1"/>
        <rFont val="Arial Narrow"/>
        <family val="2"/>
      </rPr>
      <t>2019</t>
    </r>
    <r>
      <rPr>
        <sz val="10"/>
        <color theme="1"/>
        <rFont val="宋体"/>
        <family val="3"/>
        <charset val="134"/>
      </rPr>
      <t>年</t>
    </r>
    <r>
      <rPr>
        <sz val="10"/>
        <color theme="1"/>
        <rFont val="Arial Narrow"/>
        <family val="2"/>
      </rPr>
      <t>12</t>
    </r>
    <r>
      <rPr>
        <sz val="10"/>
        <color theme="1"/>
        <rFont val="宋体"/>
        <family val="3"/>
        <charset val="134"/>
      </rPr>
      <t>月</t>
    </r>
    <r>
      <rPr>
        <sz val="10"/>
        <color theme="1"/>
        <rFont val="Arial Narrow"/>
        <family val="2"/>
      </rPr>
      <t>31</t>
    </r>
    <r>
      <rPr>
        <sz val="10"/>
        <color theme="1"/>
        <rFont val="宋体"/>
        <family val="3"/>
        <charset val="134"/>
      </rPr>
      <t>日</t>
    </r>
    <r>
      <rPr>
        <sz val="10"/>
        <color theme="1"/>
        <rFont val="Arial Narrow"/>
        <family val="2"/>
      </rPr>
      <t>191</t>
    </r>
    <r>
      <rPr>
        <sz val="10"/>
        <color theme="1"/>
        <rFont val="宋体"/>
        <family val="3"/>
        <charset val="134"/>
      </rPr>
      <t>天</t>
    </r>
    <phoneticPr fontId="1" type="noConversion"/>
  </si>
  <si>
    <t>‭8,079,211.57‬</t>
    <phoneticPr fontId="1" type="noConversion"/>
  </si>
  <si>
    <t>青岛联胜益康食品科技有限公司</t>
    <phoneticPr fontId="1" type="noConversion"/>
  </si>
  <si>
    <t>合同：2018.6.29耐特菲姆135万、付款：‭1,358,921.34‬；发票：‭1,375,626.62‬</t>
    <phoneticPr fontId="1" type="noConversion"/>
  </si>
  <si>
    <t>合同：2019.9.29潍坊金盟194万、2019.09.10耐特菲姆2580200；付款：2019.9-11潍坊金盟‭1,164,000‬、2019.9.12-耐特菲姆‭1,375,626.62‬‬；发票：2019.10.3-12潍坊金盟‭1,164,000‬、2019.10.22-2020.5耐特菲姆‭1,999,236.42‬</t>
    <phoneticPr fontId="1" type="noConversion"/>
  </si>
  <si>
    <t>合同：2020.2.18纳安丹吉108万、2019.11.19鲁宏物联576600、2019.11.25耐特菲姆59万、2019.10.31上海668368.54；付款：2020.2.21-5纳安丹吉‭651,870.2‬、20120.5鲁宏物联300000、2020.4耐特菲姆115万‬、2019.12.4上海‭292,726‬；发票：2020.5纳安丹吉‭‭599,614.6‬、2020.4鲁宏物联‭480,000‬、2020.4耐特菲姆529653.58、‭307,001.04‬、‭263,160‬</t>
    <phoneticPr fontId="1" type="noConversion"/>
  </si>
  <si>
    <r>
      <rPr>
        <sz val="10"/>
        <color theme="1"/>
        <rFont val="宋体"/>
        <family val="3"/>
        <charset val="134"/>
      </rPr>
      <t>青岛田之源农化有限公司</t>
    </r>
  </si>
  <si>
    <t>2018.11.28-2019.11.21-150/2019.11.25-50</t>
  </si>
  <si>
    <r>
      <t>2019</t>
    </r>
    <r>
      <rPr>
        <sz val="10"/>
        <color theme="1"/>
        <rFont val="宋体"/>
        <family val="3"/>
        <charset val="134"/>
      </rPr>
      <t>年</t>
    </r>
    <r>
      <rPr>
        <sz val="10"/>
        <color theme="1"/>
        <rFont val="Arial Narrow"/>
        <family val="2"/>
      </rPr>
      <t>11</t>
    </r>
    <r>
      <rPr>
        <sz val="10"/>
        <color theme="1"/>
        <rFont val="宋体"/>
        <family val="3"/>
        <charset val="134"/>
      </rPr>
      <t>月</t>
    </r>
    <r>
      <rPr>
        <sz val="10"/>
        <color theme="1"/>
        <rFont val="Arial Narrow"/>
        <family val="2"/>
      </rPr>
      <t>21</t>
    </r>
    <r>
      <rPr>
        <sz val="10"/>
        <color theme="1"/>
        <rFont val="宋体"/>
        <family val="3"/>
        <charset val="134"/>
      </rPr>
      <t>日之前</t>
    </r>
    <r>
      <rPr>
        <sz val="10"/>
        <color theme="1"/>
        <rFont val="Arial Narrow"/>
        <family val="2"/>
      </rPr>
      <t>321</t>
    </r>
    <r>
      <rPr>
        <sz val="10"/>
        <color theme="1"/>
        <rFont val="宋体"/>
        <family val="3"/>
        <charset val="134"/>
      </rPr>
      <t>天、</t>
    </r>
    <r>
      <rPr>
        <sz val="10"/>
        <color theme="1"/>
        <rFont val="Arial Narrow"/>
        <family val="2"/>
      </rPr>
      <t>2019</t>
    </r>
    <r>
      <rPr>
        <sz val="10"/>
        <color theme="1"/>
        <rFont val="宋体"/>
        <family val="3"/>
        <charset val="134"/>
      </rPr>
      <t>年</t>
    </r>
    <r>
      <rPr>
        <sz val="10"/>
        <color theme="1"/>
        <rFont val="Arial Narrow"/>
        <family val="2"/>
      </rPr>
      <t>11</t>
    </r>
    <r>
      <rPr>
        <sz val="10"/>
        <color theme="1"/>
        <rFont val="宋体"/>
        <family val="3"/>
        <charset val="134"/>
      </rPr>
      <t>月</t>
    </r>
    <r>
      <rPr>
        <sz val="10"/>
        <color theme="1"/>
        <rFont val="Arial Narrow"/>
        <family val="2"/>
      </rPr>
      <t>25</t>
    </r>
    <r>
      <rPr>
        <sz val="10"/>
        <color theme="1"/>
        <rFont val="宋体"/>
        <family val="3"/>
        <charset val="134"/>
      </rPr>
      <t>日之前</t>
    </r>
    <r>
      <rPr>
        <sz val="10"/>
        <color theme="1"/>
        <rFont val="Arial Narrow"/>
        <family val="2"/>
      </rPr>
      <t>4</t>
    </r>
    <r>
      <rPr>
        <sz val="10"/>
        <color theme="1"/>
        <rFont val="宋体"/>
        <family val="3"/>
        <charset val="134"/>
      </rPr>
      <t>天</t>
    </r>
  </si>
  <si>
    <t>青岛丰诺农化有限公司</t>
    <phoneticPr fontId="1" type="noConversion"/>
  </si>
  <si>
    <t>经营范围：农业机械设备、农业灌溉配套设备销售。贷款合同用途是采购原材料，发票内容：购管材、玻璃温室建设</t>
    <phoneticPr fontId="1" type="noConversion"/>
  </si>
  <si>
    <t>贷款用途：购买原材料；发票内容：购无人机、植保机</t>
    <phoneticPr fontId="1" type="noConversion"/>
  </si>
  <si>
    <t>5年期以上的</t>
    <phoneticPr fontId="1" type="noConversion"/>
  </si>
  <si>
    <t>2019.1.1-2019.10.8</t>
    <phoneticPr fontId="1" type="noConversion"/>
  </si>
  <si>
    <t>2019.10.9-2019.11.20</t>
    <phoneticPr fontId="1" type="noConversion"/>
  </si>
  <si>
    <t>2019.11.21-2019.12.31</t>
    <phoneticPr fontId="1" type="noConversion"/>
  </si>
  <si>
    <t>1-5年</t>
    <phoneticPr fontId="1" type="noConversion"/>
  </si>
  <si>
    <t>1年期</t>
    <phoneticPr fontId="1" type="noConversion"/>
  </si>
  <si>
    <t>2019.7.24%</t>
    <phoneticPr fontId="1" type="noConversion"/>
  </si>
  <si>
    <r>
      <t>2019.1.1-2019.10.8:2.45%</t>
    </r>
    <r>
      <rPr>
        <sz val="10"/>
        <color theme="1"/>
        <rFont val="宋体"/>
        <family val="3"/>
        <charset val="134"/>
      </rPr>
      <t>、</t>
    </r>
    <r>
      <rPr>
        <sz val="10"/>
        <color theme="1"/>
        <rFont val="Arial Narrow"/>
        <family val="2"/>
      </rPr>
      <t>2019.10.9-2019.11.20:2.43%</t>
    </r>
    <r>
      <rPr>
        <sz val="10"/>
        <color theme="1"/>
        <rFont val="宋体"/>
        <family val="3"/>
        <charset val="134"/>
      </rPr>
      <t>、</t>
    </r>
    <r>
      <rPr>
        <sz val="10"/>
        <color theme="1"/>
        <rFont val="Arial Narrow"/>
        <family val="2"/>
      </rPr>
      <t>2019.11.21-2019.12.31:2.40%</t>
    </r>
    <phoneticPr fontId="1" type="noConversion"/>
  </si>
  <si>
    <r>
      <t>2019.1.1-2019.10.8:278</t>
    </r>
    <r>
      <rPr>
        <sz val="10"/>
        <color theme="1"/>
        <rFont val="宋体"/>
        <family val="3"/>
        <charset val="134"/>
      </rPr>
      <t>天、</t>
    </r>
    <r>
      <rPr>
        <sz val="10"/>
        <color theme="1"/>
        <rFont val="Arial Narrow"/>
        <family val="2"/>
      </rPr>
      <t>2019.10.9-2019.11.20:42</t>
    </r>
    <r>
      <rPr>
        <sz val="10"/>
        <color theme="1"/>
        <rFont val="宋体"/>
        <family val="3"/>
        <charset val="134"/>
      </rPr>
      <t>天</t>
    </r>
    <phoneticPr fontId="1" type="noConversion"/>
  </si>
  <si>
    <r>
      <t>2019.4.11-2019.10.8:2.18%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</si>
  <si>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r>
      <t>2019.9.24-2019.10.8:2.18%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</si>
  <si>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r>
      <t>2019.4.11-2019.10.8:177</t>
    </r>
    <r>
      <rPr>
        <sz val="10"/>
        <color theme="1"/>
        <rFont val="宋体"/>
        <family val="3"/>
        <charset val="134"/>
      </rPr>
      <t>天、</t>
    </r>
    <r>
      <rPr>
        <sz val="10"/>
        <color theme="1"/>
        <rFont val="Arial Narrow"/>
        <family val="2"/>
      </rPr>
      <t>2019.10.9-2019.11.20:42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</si>
  <si>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r>
      <t>2019.9.24-2019.10.8:14</t>
    </r>
    <r>
      <rPr>
        <sz val="10"/>
        <color theme="1"/>
        <rFont val="宋体"/>
        <family val="3"/>
        <charset val="134"/>
      </rPr>
      <t>天、</t>
    </r>
    <r>
      <rPr>
        <sz val="10"/>
        <color theme="1"/>
        <rFont val="Arial Narrow"/>
        <family val="2"/>
      </rPr>
      <t>2019.10.9-2019.11.20:42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</si>
  <si>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t>2020.6.5</t>
    <phoneticPr fontId="1" type="noConversion"/>
  </si>
  <si>
    <t>2020.6.26</t>
    <phoneticPr fontId="1" type="noConversion"/>
  </si>
  <si>
    <t>2019.6.26-2020.6.26</t>
    <phoneticPr fontId="1" type="noConversion"/>
  </si>
  <si>
    <t>2019.12.5-2020.6.5</t>
    <phoneticPr fontId="1" type="noConversion"/>
  </si>
  <si>
    <r>
      <t>2019.6.26-2019.10.8:2.18%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</si>
  <si>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r>
      <t>2019.6.26-2019.10.8:102</t>
    </r>
    <r>
      <rPr>
        <sz val="10"/>
        <color theme="1"/>
        <rFont val="宋体"/>
        <family val="3"/>
        <charset val="134"/>
      </rPr>
      <t>天、</t>
    </r>
    <r>
      <rPr>
        <sz val="10"/>
        <color theme="1"/>
        <rFont val="Arial Narrow"/>
        <family val="2"/>
      </rPr>
      <t>2019.10.9-2019.11.20:42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</si>
  <si>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r>
      <t>2019.1.1-2019.10.8:2.38%</t>
    </r>
    <r>
      <rPr>
        <sz val="10"/>
        <color theme="1"/>
        <rFont val="宋体"/>
        <family val="3"/>
        <charset val="134"/>
      </rPr>
      <t>、</t>
    </r>
    <r>
      <rPr>
        <sz val="10"/>
        <color theme="1"/>
        <rFont val="Arial Narrow"/>
        <family val="2"/>
      </rPr>
      <t>2019.10.9-2019.11.20:2.10%</t>
    </r>
    <r>
      <rPr>
        <sz val="10"/>
        <color theme="1"/>
        <rFont val="宋体"/>
        <family val="3"/>
        <charset val="134"/>
      </rPr>
      <t/>
    </r>
    <phoneticPr fontId="1" type="noConversion"/>
  </si>
  <si>
    <r>
      <t>2019.7.8-2019.10.8:2.18%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</si>
  <si>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r>
      <t>2019.7.8-2019.10.8:90</t>
    </r>
    <r>
      <rPr>
        <sz val="10"/>
        <color theme="1"/>
        <rFont val="宋体"/>
        <family val="3"/>
        <charset val="134"/>
      </rPr>
      <t>天、</t>
    </r>
    <r>
      <rPr>
        <sz val="10"/>
        <color theme="1"/>
        <rFont val="Arial Narrow"/>
        <family val="2"/>
      </rPr>
      <t>2019.10.9-2019.11.20:42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</si>
  <si>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r>
      <t>2019.1.1-2019.11.21</t>
    </r>
    <r>
      <rPr>
        <sz val="10"/>
        <color theme="1"/>
        <rFont val="宋体"/>
        <family val="3"/>
        <charset val="134"/>
      </rPr>
      <t>：</t>
    </r>
    <r>
      <rPr>
        <sz val="10"/>
        <color theme="1"/>
        <rFont val="Arial Narrow"/>
        <family val="2"/>
      </rPr>
      <t>200</t>
    </r>
    <r>
      <rPr>
        <sz val="10"/>
        <color theme="1"/>
        <rFont val="宋体"/>
        <family val="3"/>
        <charset val="134"/>
      </rPr>
      <t>万、</t>
    </r>
    <r>
      <rPr>
        <sz val="10"/>
        <color theme="1"/>
        <rFont val="Arial Narrow"/>
        <family val="2"/>
      </rPr>
      <t>2019.11.22-2019.11.25</t>
    </r>
    <r>
      <rPr>
        <sz val="10"/>
        <color theme="1"/>
        <rFont val="宋体"/>
        <family val="3"/>
        <charset val="134"/>
      </rPr>
      <t>：</t>
    </r>
    <r>
      <rPr>
        <sz val="10"/>
        <color theme="1"/>
        <rFont val="Arial Narrow"/>
        <family val="2"/>
      </rPr>
      <t>50</t>
    </r>
    <r>
      <rPr>
        <sz val="10"/>
        <color theme="1"/>
        <rFont val="宋体"/>
        <family val="3"/>
        <charset val="134"/>
      </rPr>
      <t>万</t>
    </r>
    <phoneticPr fontId="1" type="noConversion"/>
  </si>
  <si>
    <r>
      <t>200</t>
    </r>
    <r>
      <rPr>
        <sz val="10"/>
        <color theme="1"/>
        <rFont val="宋体"/>
        <family val="3"/>
        <charset val="134"/>
      </rPr>
      <t>万：</t>
    </r>
    <r>
      <rPr>
        <sz val="10"/>
        <color theme="1"/>
        <rFont val="Arial Narrow"/>
        <family val="2"/>
      </rPr>
      <t>2019.1.1-2019.10.8:2.18%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2019.11.21-2019.11.21:2.08%
50</t>
    </r>
    <r>
      <rPr>
        <sz val="10"/>
        <color theme="1"/>
        <rFont val="宋体"/>
        <family val="3"/>
        <charset val="134"/>
      </rPr>
      <t>万：</t>
    </r>
    <r>
      <rPr>
        <sz val="10"/>
        <color theme="1"/>
        <rFont val="Arial Narrow"/>
        <family val="2"/>
      </rPr>
      <t>2019.11.21-2019.11.25:2.08%</t>
    </r>
    <phoneticPr fontId="1" type="noConversion"/>
  </si>
  <si>
    <r>
      <t>200</t>
    </r>
    <r>
      <rPr>
        <sz val="10"/>
        <color theme="1"/>
        <rFont val="宋体"/>
        <family val="3"/>
        <charset val="134"/>
      </rPr>
      <t>万：</t>
    </r>
    <r>
      <rPr>
        <sz val="10"/>
        <color theme="1"/>
        <rFont val="Arial Narrow"/>
        <family val="2"/>
      </rPr>
      <t>2019.1.1-2019.10.8:278</t>
    </r>
    <r>
      <rPr>
        <sz val="10"/>
        <color theme="1"/>
        <rFont val="宋体"/>
        <family val="3"/>
        <charset val="134"/>
      </rPr>
      <t>天、</t>
    </r>
    <r>
      <rPr>
        <sz val="10"/>
        <color theme="1"/>
        <rFont val="Arial Narrow"/>
        <family val="2"/>
      </rPr>
      <t>2019.10.9-2019.11.20:42</t>
    </r>
    <r>
      <rPr>
        <sz val="10"/>
        <color theme="1"/>
        <rFont val="宋体"/>
        <family val="3"/>
        <charset val="134"/>
      </rPr>
      <t>天、</t>
    </r>
    <r>
      <rPr>
        <sz val="10"/>
        <color theme="1"/>
        <rFont val="Arial Narrow"/>
        <family val="2"/>
      </rPr>
      <t>2019.11.21-2019.11.21:1</t>
    </r>
    <r>
      <rPr>
        <sz val="10"/>
        <color theme="1"/>
        <rFont val="宋体"/>
        <family val="3"/>
        <charset val="134"/>
      </rPr>
      <t xml:space="preserve">天
</t>
    </r>
    <r>
      <rPr>
        <sz val="10"/>
        <color theme="1"/>
        <rFont val="Arial Narrow"/>
        <family val="2"/>
      </rPr>
      <t>50</t>
    </r>
    <r>
      <rPr>
        <sz val="10"/>
        <color theme="1"/>
        <rFont val="宋体"/>
        <family val="3"/>
        <charset val="134"/>
      </rPr>
      <t>万：</t>
    </r>
    <r>
      <rPr>
        <sz val="10"/>
        <color theme="1"/>
        <rFont val="Arial Narrow"/>
        <family val="2"/>
      </rPr>
      <t>2019.11.22-2019.11.25:4</t>
    </r>
    <r>
      <rPr>
        <sz val="10"/>
        <color theme="1"/>
        <rFont val="宋体"/>
        <family val="3"/>
        <charset val="134"/>
      </rPr>
      <t>天</t>
    </r>
    <phoneticPr fontId="1" type="noConversion"/>
  </si>
  <si>
    <r>
      <t>2019.5.15-2019.10.8:2.18%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</si>
  <si>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t>2019.7.25-2020.5.14</t>
    <phoneticPr fontId="1" type="noConversion"/>
  </si>
  <si>
    <t>2020.5.14</t>
    <phoneticPr fontId="1" type="noConversion"/>
  </si>
  <si>
    <r>
      <t>2019.7.25-2019.10.8:2.18%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</si>
  <si>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r>
      <t>2019.7.25-2019.10.8:73</t>
    </r>
    <r>
      <rPr>
        <sz val="10"/>
        <color theme="1"/>
        <rFont val="宋体"/>
        <family val="3"/>
        <charset val="134"/>
      </rPr>
      <t>天、</t>
    </r>
    <r>
      <rPr>
        <sz val="10"/>
        <color theme="1"/>
        <rFont val="Arial Narrow"/>
        <family val="2"/>
      </rPr>
      <t>2019.10.9-2019.11.20:42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</si>
  <si>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t>2020.8.12-400、2020.8.26-300</t>
    <phoneticPr fontId="1" type="noConversion"/>
  </si>
  <si>
    <r>
      <t>2019.8.12-2019.10.8:2.18%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</si>
  <si>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r>
      <t>2019.8.26-2019.10.8:2.18%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</si>
  <si>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r>
      <t>2019.8.12-2019.10.8:56</t>
    </r>
    <r>
      <rPr>
        <sz val="10"/>
        <color theme="1"/>
        <rFont val="宋体"/>
        <family val="3"/>
        <charset val="134"/>
      </rPr>
      <t>天、</t>
    </r>
    <r>
      <rPr>
        <sz val="10"/>
        <color theme="1"/>
        <rFont val="Arial Narrow"/>
        <family val="2"/>
      </rPr>
      <t>2019.10.9-2019.11.20:42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</si>
  <si>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r>
      <t>2019.8.26-2019.10.8:42</t>
    </r>
    <r>
      <rPr>
        <sz val="10"/>
        <color theme="1"/>
        <rFont val="宋体"/>
        <family val="3"/>
        <charset val="134"/>
      </rPr>
      <t>天、</t>
    </r>
    <r>
      <rPr>
        <sz val="10"/>
        <color theme="1"/>
        <rFont val="Arial Narrow"/>
        <family val="2"/>
      </rPr>
      <t>2019.10.9-2019.11.20:42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</si>
  <si>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t>截至2019.1.1本金余额‭1108515.89‬、2019.1.1-2019.1.17-1108515.89、2019.1.18-2019.3.17-997614.13、2019.3.18-2019.4.17-941668.9、2019.4.18-2019.5.17-885391.5、2019.5.18-2019.6.17-828779.95、2019.6.18-2019.8.17-714546.46、2019.8.18-2019.9.17-656920.52、2019.9.18-2019.10.17-598952.43、2019.10.18-2019.11.17-540640.15、2019.11.18-2019.12.17-481981.64、2019.12.18-2019.12.31-442974.85</t>
    <phoneticPr fontId="1" type="noConversion"/>
  </si>
  <si>
    <t>截至到2019.1.1剩余本金3133333.36；2019年每月还本8333.33、2019.1.1-2019.1.21-3133333.36、2019.1.22-2019.2.21-3125000.03、2019.2.22-2019.3.21-‭3,116,666.7‬、2019.3.22-2019.4.21-‭3,108,333.37‬、2019.4.22-2019.5.21-‭3,100,000.04‬、2019.5.22-2019.6.21-‭3,091,666.71‬、2019.6.22-2019.7.21-‭3,083,333.38‬、2019.7.22-2019.8.21-‭3,075,000.05‬、2019.8.22-2019.9.21-‭3,066,666.72‬、2019.9.22-2019.10.21-‭3,058,333.39‬、2019.10.22-2019.11.21-‭3,050,000.06‬、2019.11.22-2019.12.21-‭‭3,041,666.73‬、2019.12.22-2019.12.31-‭‭3,033,333.4‬</t>
    <phoneticPr fontId="1" type="noConversion"/>
  </si>
  <si>
    <t>2019.9.3-759000、2019.9.4-341000、2019.1.1-2019.9.3-1100000、2019.9.4-2019.9.4-341000</t>
    <phoneticPr fontId="1" type="noConversion"/>
  </si>
  <si>
    <t>2018.9.27-10000、2019.9.19-2905.41、2019.10.16-42820.76、2019.10.17-3884273.83</t>
    <phoneticPr fontId="1" type="noConversion"/>
  </si>
  <si>
    <t>2020.10.15</t>
    <phoneticPr fontId="1" type="noConversion"/>
  </si>
  <si>
    <t>2020.6.6</t>
    <phoneticPr fontId="1" type="noConversion"/>
  </si>
  <si>
    <t>2020.1.21-200</t>
    <phoneticPr fontId="1" type="noConversion"/>
  </si>
  <si>
    <t>2020.9.24</t>
    <phoneticPr fontId="1" type="noConversion"/>
  </si>
  <si>
    <r>
      <t>2019.1.1-2019.10.8:278</t>
    </r>
    <r>
      <rPr>
        <sz val="10"/>
        <color theme="1"/>
        <rFont val="宋体"/>
        <family val="3"/>
        <charset val="134"/>
      </rPr>
      <t>天、</t>
    </r>
    <r>
      <rPr>
        <sz val="10"/>
        <color theme="1"/>
        <rFont val="Arial Narrow"/>
        <family val="2"/>
      </rPr>
      <t>2019.10.09-2019.11.20:42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</si>
  <si>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t>孙永建</t>
    <phoneticPr fontId="1" type="noConversion"/>
  </si>
  <si>
    <t>2020.3.25</t>
    <phoneticPr fontId="1" type="noConversion"/>
  </si>
  <si>
    <t>36个月</t>
    <phoneticPr fontId="1" type="noConversion"/>
  </si>
  <si>
    <t>2020.9.25</t>
    <phoneticPr fontId="1" type="noConversion"/>
  </si>
  <si>
    <t>2020.1.21还</t>
    <phoneticPr fontId="1" type="noConversion"/>
  </si>
  <si>
    <t>2022.10.22</t>
    <phoneticPr fontId="1" type="noConversion"/>
  </si>
  <si>
    <t>2019.10.30</t>
    <phoneticPr fontId="1" type="noConversion"/>
  </si>
  <si>
    <r>
      <t>2019.1.1-2019.10.8:2.38%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</si>
  <si>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r>
      <t>2019.5.15-2019.10.8:143</t>
    </r>
    <r>
      <rPr>
        <sz val="10"/>
        <color theme="1"/>
        <rFont val="宋体"/>
        <family val="3"/>
        <charset val="134"/>
      </rPr>
      <t>天、</t>
    </r>
    <r>
      <rPr>
        <sz val="10"/>
        <color theme="1"/>
        <rFont val="Arial Narrow"/>
        <family val="2"/>
      </rPr>
      <t>2019.10.9-2019.11.20:42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</si>
  <si>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t>青岛千家福花生专业合作社</t>
    <phoneticPr fontId="1" type="noConversion"/>
  </si>
  <si>
    <r>
      <t>2019.1.1-2019.10.8:278</t>
    </r>
    <r>
      <rPr>
        <sz val="10"/>
        <color theme="1"/>
        <rFont val="宋体"/>
        <family val="3"/>
        <charset val="134"/>
      </rPr>
      <t>天、</t>
    </r>
    <r>
      <rPr>
        <sz val="10"/>
        <color theme="1"/>
        <rFont val="Arial Narrow"/>
        <family val="2"/>
      </rPr>
      <t>:2019.10.09-2019.11.20:42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</si>
  <si>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r>
      <t>2019</t>
    </r>
    <r>
      <rPr>
        <sz val="10"/>
        <color theme="1"/>
        <rFont val="宋体"/>
        <family val="3"/>
        <charset val="134"/>
      </rPr>
      <t>年度贴息天数</t>
    </r>
    <phoneticPr fontId="1" type="noConversion"/>
  </si>
  <si>
    <t>2019年度实际利率</t>
    <phoneticPr fontId="1" type="noConversion"/>
  </si>
  <si>
    <t>2019年度实际利率</t>
    <phoneticPr fontId="1" type="noConversion"/>
  </si>
  <si>
    <t>2019.01.17-2020.01.15</t>
    <phoneticPr fontId="1" type="noConversion"/>
  </si>
  <si>
    <r>
      <t>2019.1.17-2019.10.8:2.18%</t>
    </r>
    <r>
      <rPr>
        <sz val="10"/>
        <color theme="1"/>
        <rFont val="宋体"/>
        <family val="3"/>
        <charset val="134"/>
      </rPr>
      <t>、</t>
    </r>
    <r>
      <rPr>
        <sz val="10"/>
        <color theme="1"/>
        <rFont val="Arial Narrow"/>
        <family val="2"/>
      </rPr>
      <t>2019.10.9-2019.11.20:2.10%</t>
    </r>
    <r>
      <rPr>
        <sz val="10"/>
        <color theme="1"/>
        <rFont val="宋体"/>
        <family val="3"/>
        <charset val="134"/>
      </rPr>
      <t>、</t>
    </r>
    <r>
      <rPr>
        <sz val="10"/>
        <color theme="1"/>
        <rFont val="Arial Narrow"/>
        <family val="2"/>
      </rPr>
      <t>2019.11.21-2019.12.31:2.08%</t>
    </r>
    <phoneticPr fontId="1" type="noConversion"/>
  </si>
  <si>
    <r>
      <t>2019.1.17-2019.10.8:261</t>
    </r>
    <r>
      <rPr>
        <sz val="10"/>
        <color theme="1"/>
        <rFont val="宋体"/>
        <family val="3"/>
        <charset val="134"/>
      </rPr>
      <t>天、</t>
    </r>
    <r>
      <rPr>
        <sz val="10"/>
        <color theme="1"/>
        <rFont val="Arial Narrow"/>
        <family val="2"/>
      </rPr>
      <t>2019.10.09-2019.11.20:42</t>
    </r>
    <r>
      <rPr>
        <sz val="10"/>
        <color theme="1"/>
        <rFont val="宋体"/>
        <family val="3"/>
        <charset val="134"/>
      </rPr>
      <t>天、</t>
    </r>
    <r>
      <rPr>
        <sz val="10"/>
        <color theme="1"/>
        <rFont val="Arial Narrow"/>
        <family val="2"/>
      </rPr>
      <t>2019.11.21-2019.12.31:40</t>
    </r>
    <r>
      <rPr>
        <sz val="10"/>
        <color theme="1"/>
        <rFont val="宋体"/>
        <family val="3"/>
        <charset val="134"/>
      </rPr>
      <t>天</t>
    </r>
    <phoneticPr fontId="1" type="noConversion"/>
  </si>
  <si>
    <t>2019.1.17-1000万</t>
    <phoneticPr fontId="1" type="noConversion"/>
  </si>
  <si>
    <r>
      <rPr>
        <b/>
        <sz val="12"/>
        <color theme="1"/>
        <rFont val="宋体"/>
        <family val="3"/>
        <charset val="134"/>
      </rPr>
      <t>附件</t>
    </r>
    <r>
      <rPr>
        <b/>
        <sz val="12"/>
        <color theme="1"/>
        <rFont val="Arial Narrow"/>
        <family val="2"/>
      </rPr>
      <t xml:space="preserve">1 </t>
    </r>
    <r>
      <rPr>
        <b/>
        <sz val="16"/>
        <color theme="1"/>
        <rFont val="Arial Narrow"/>
        <family val="2"/>
      </rPr>
      <t xml:space="preserve">                                                             </t>
    </r>
    <r>
      <rPr>
        <b/>
        <sz val="16"/>
        <color theme="1"/>
        <rFont val="宋体"/>
        <family val="3"/>
        <charset val="134"/>
      </rPr>
      <t>青岛市</t>
    </r>
    <r>
      <rPr>
        <b/>
        <sz val="16"/>
        <color theme="1"/>
        <rFont val="Arial Narrow"/>
        <family val="2"/>
      </rPr>
      <t>2020</t>
    </r>
    <r>
      <rPr>
        <b/>
        <sz val="16"/>
        <color theme="1"/>
        <rFont val="宋体"/>
        <family val="3"/>
        <charset val="134"/>
      </rPr>
      <t>年新型农业经营主体贷款贴息项目</t>
    </r>
    <r>
      <rPr>
        <b/>
        <sz val="16"/>
        <color theme="1"/>
        <rFont val="Arial Narrow"/>
        <family val="2"/>
      </rPr>
      <t>-</t>
    </r>
    <r>
      <rPr>
        <b/>
        <sz val="16"/>
        <color theme="1"/>
        <rFont val="宋体"/>
        <family val="3"/>
        <charset val="134"/>
      </rPr>
      <t>合格单位（农民专业合作社）</t>
    </r>
    <r>
      <rPr>
        <b/>
        <sz val="16"/>
        <color theme="1"/>
        <rFont val="Arial Narrow"/>
        <family val="2"/>
      </rPr>
      <t xml:space="preserve">                                     </t>
    </r>
    <r>
      <rPr>
        <b/>
        <sz val="12"/>
        <color theme="1"/>
        <rFont val="宋体"/>
        <family val="3"/>
        <charset val="134"/>
      </rPr>
      <t>单位：元</t>
    </r>
    <phoneticPr fontId="1" type="noConversion"/>
  </si>
  <si>
    <r>
      <rPr>
        <b/>
        <sz val="12"/>
        <color theme="1"/>
        <rFont val="宋体"/>
        <family val="3"/>
        <charset val="134"/>
      </rPr>
      <t>附件</t>
    </r>
    <r>
      <rPr>
        <b/>
        <sz val="12"/>
        <color theme="1"/>
        <rFont val="Arial Narrow"/>
        <family val="2"/>
      </rPr>
      <t xml:space="preserve">3                                                                                  </t>
    </r>
    <r>
      <rPr>
        <b/>
        <sz val="16"/>
        <color theme="1"/>
        <rFont val="宋体"/>
        <family val="3"/>
        <charset val="134"/>
      </rPr>
      <t>青岛市</t>
    </r>
    <r>
      <rPr>
        <b/>
        <sz val="16"/>
        <color theme="1"/>
        <rFont val="Arial Narrow"/>
        <family val="2"/>
      </rPr>
      <t>2020</t>
    </r>
    <r>
      <rPr>
        <b/>
        <sz val="16"/>
        <color theme="1"/>
        <rFont val="宋体"/>
        <family val="3"/>
        <charset val="134"/>
      </rPr>
      <t>年新型农业经营主体贷款贴息项目</t>
    </r>
    <r>
      <rPr>
        <b/>
        <sz val="16"/>
        <color theme="1"/>
        <rFont val="Arial Narrow"/>
        <family val="2"/>
      </rPr>
      <t>-</t>
    </r>
    <r>
      <rPr>
        <b/>
        <sz val="16"/>
        <color theme="1"/>
        <rFont val="宋体"/>
        <family val="3"/>
        <charset val="134"/>
      </rPr>
      <t>合格单位（农业社会化服务组织）</t>
    </r>
    <r>
      <rPr>
        <b/>
        <sz val="16"/>
        <color theme="1"/>
        <rFont val="Arial Narrow"/>
        <family val="2"/>
      </rPr>
      <t xml:space="preserve">                          </t>
    </r>
    <r>
      <rPr>
        <b/>
        <sz val="12"/>
        <color theme="1"/>
        <rFont val="宋体"/>
        <family val="3"/>
        <charset val="134"/>
      </rPr>
      <t>单位：元</t>
    </r>
    <phoneticPr fontId="1" type="noConversion"/>
  </si>
  <si>
    <t>贴息本金为发票金额</t>
    <phoneticPr fontId="1" type="noConversion"/>
  </si>
  <si>
    <t>贴息本金按照发票金额</t>
    <phoneticPr fontId="1" type="noConversion"/>
  </si>
  <si>
    <t>付款：2018.8.8付张代东400万、2017.11.28付崔晓艳450万、2017.11.28付张代东1150万；合同：2018.7.26张代东464.7万、2017.11.10张代东1158.5万、2017.11.10崔晓艳464.5万；发票为2018年11月29日至2019年12月31日的收购小票</t>
    <phoneticPr fontId="1" type="noConversion"/>
  </si>
  <si>
    <r>
      <rPr>
        <b/>
        <sz val="12"/>
        <color theme="1"/>
        <rFont val="宋体"/>
        <family val="3"/>
        <charset val="134"/>
      </rPr>
      <t>附件</t>
    </r>
    <r>
      <rPr>
        <b/>
        <sz val="12"/>
        <color theme="1"/>
        <rFont val="Arial Narrow"/>
        <family val="2"/>
      </rPr>
      <t xml:space="preserve">                                                                          </t>
    </r>
    <r>
      <rPr>
        <b/>
        <sz val="16"/>
        <color theme="1"/>
        <rFont val="宋体"/>
        <family val="3"/>
        <charset val="134"/>
      </rPr>
      <t>青岛市</t>
    </r>
    <r>
      <rPr>
        <b/>
        <sz val="16"/>
        <color theme="1"/>
        <rFont val="Arial Narrow"/>
        <family val="2"/>
      </rPr>
      <t>2020</t>
    </r>
    <r>
      <rPr>
        <b/>
        <sz val="16"/>
        <color theme="1"/>
        <rFont val="宋体"/>
        <family val="3"/>
        <charset val="134"/>
      </rPr>
      <t>年新型农业经营主体贷款贴息项目</t>
    </r>
    <r>
      <rPr>
        <b/>
        <sz val="16"/>
        <color theme="1"/>
        <rFont val="Arial Narrow"/>
        <family val="2"/>
      </rPr>
      <t>-</t>
    </r>
    <r>
      <rPr>
        <b/>
        <sz val="16"/>
        <color theme="1"/>
        <rFont val="宋体"/>
        <family val="3"/>
        <charset val="134"/>
      </rPr>
      <t>合格单位（龙头企业）</t>
    </r>
    <r>
      <rPr>
        <b/>
        <sz val="16"/>
        <color theme="1"/>
        <rFont val="Arial Narrow"/>
        <family val="2"/>
      </rPr>
      <t xml:space="preserve">                                                            </t>
    </r>
    <r>
      <rPr>
        <b/>
        <sz val="12"/>
        <color theme="1"/>
        <rFont val="宋体"/>
        <family val="3"/>
        <charset val="134"/>
      </rPr>
      <t>单位：元</t>
    </r>
    <phoneticPr fontId="1" type="noConversion"/>
  </si>
</sst>
</file>

<file path=xl/styles.xml><?xml version="1.0" encoding="utf-8"?>
<styleSheet xmlns="http://schemas.openxmlformats.org/spreadsheetml/2006/main">
  <numFmts count="6">
    <numFmt numFmtId="43" formatCode="_ * #,##0.00_ ;_ * \-#,##0.00_ ;_ * &quot;-&quot;??_ ;_ @_ "/>
    <numFmt numFmtId="176" formatCode="0.0000%"/>
    <numFmt numFmtId="177" formatCode="0.00_ "/>
    <numFmt numFmtId="178" formatCode="0.00_);[Red]\(0.00\)"/>
    <numFmt numFmtId="179" formatCode="0_);[Red]\(0\)"/>
    <numFmt numFmtId="181" formatCode="#,##0.00_ "/>
  </numFmts>
  <fonts count="29">
    <font>
      <sz val="11"/>
      <color theme="1"/>
      <name val="宋体"/>
      <family val="2"/>
      <charset val="134"/>
      <scheme val="minor"/>
    </font>
    <font>
      <sz val="9"/>
      <name val="宋体"/>
      <family val="2"/>
      <charset val="134"/>
      <scheme val="minor"/>
    </font>
    <font>
      <sz val="11"/>
      <color rgb="FFFF0000"/>
      <name val="宋体"/>
      <family val="2"/>
      <charset val="134"/>
      <scheme val="minor"/>
    </font>
    <font>
      <b/>
      <sz val="18"/>
      <color theme="1"/>
      <name val="宋体"/>
      <family val="3"/>
      <charset val="134"/>
      <scheme val="minor"/>
    </font>
    <font>
      <sz val="11"/>
      <color rgb="FFFF0000"/>
      <name val="宋体"/>
      <family val="3"/>
      <charset val="134"/>
      <scheme val="minor"/>
    </font>
    <font>
      <sz val="11"/>
      <name val="宋体"/>
      <family val="3"/>
      <charset val="134"/>
      <scheme val="minor"/>
    </font>
    <font>
      <sz val="11"/>
      <color theme="1"/>
      <name val="宋体"/>
      <family val="3"/>
      <charset val="134"/>
      <scheme val="minor"/>
    </font>
    <font>
      <b/>
      <sz val="10"/>
      <color theme="1"/>
      <name val="宋体"/>
      <family val="3"/>
      <charset val="134"/>
      <scheme val="minor"/>
    </font>
    <font>
      <sz val="10"/>
      <color theme="1"/>
      <name val="宋体"/>
      <family val="2"/>
      <charset val="134"/>
      <scheme val="minor"/>
    </font>
    <font>
      <sz val="10"/>
      <color rgb="FFFF0000"/>
      <name val="宋体"/>
      <family val="2"/>
      <charset val="134"/>
      <scheme val="minor"/>
    </font>
    <font>
      <sz val="10"/>
      <color theme="1"/>
      <name val="宋体"/>
      <family val="3"/>
      <charset val="134"/>
      <scheme val="minor"/>
    </font>
    <font>
      <sz val="10"/>
      <color theme="1"/>
      <name val="Arial"/>
      <family val="2"/>
    </font>
    <font>
      <sz val="10"/>
      <color rgb="FFFF0000"/>
      <name val="宋体"/>
      <family val="3"/>
      <charset val="134"/>
      <scheme val="minor"/>
    </font>
    <font>
      <sz val="10"/>
      <name val="宋体"/>
      <family val="3"/>
      <charset val="134"/>
      <scheme val="minor"/>
    </font>
    <font>
      <sz val="10"/>
      <color theme="1"/>
      <name val="宋体"/>
      <family val="3"/>
      <charset val="134"/>
    </font>
    <font>
      <sz val="11"/>
      <color theme="1"/>
      <name val="Arial"/>
      <family val="2"/>
    </font>
    <font>
      <sz val="11"/>
      <name val="宋体"/>
      <family val="2"/>
      <charset val="134"/>
      <scheme val="minor"/>
    </font>
    <font>
      <sz val="11"/>
      <color theme="1"/>
      <name val="宋体"/>
      <family val="2"/>
      <charset val="134"/>
      <scheme val="minor"/>
    </font>
    <font>
      <sz val="11"/>
      <color theme="1"/>
      <name val="宋体"/>
      <family val="3"/>
      <charset val="134"/>
    </font>
    <font>
      <sz val="10"/>
      <color theme="1"/>
      <name val="Arial Narrow"/>
      <family val="2"/>
    </font>
    <font>
      <sz val="10"/>
      <name val="Arial Narrow"/>
      <family val="2"/>
    </font>
    <font>
      <b/>
      <sz val="16"/>
      <color theme="1"/>
      <name val="宋体"/>
      <family val="3"/>
      <charset val="134"/>
    </font>
    <font>
      <b/>
      <sz val="16"/>
      <color theme="1"/>
      <name val="Arial Narrow"/>
      <family val="2"/>
    </font>
    <font>
      <sz val="11"/>
      <color rgb="FFFF0000"/>
      <name val="Arial"/>
      <family val="2"/>
    </font>
    <font>
      <sz val="11"/>
      <color rgb="FFFF0000"/>
      <name val="宋体"/>
      <family val="3"/>
      <charset val="134"/>
    </font>
    <font>
      <sz val="10"/>
      <color rgb="FFFF0000"/>
      <name val="Arial"/>
      <family val="2"/>
    </font>
    <font>
      <b/>
      <sz val="12"/>
      <color theme="1"/>
      <name val="宋体"/>
      <family val="3"/>
      <charset val="134"/>
    </font>
    <font>
      <b/>
      <sz val="12"/>
      <color theme="1"/>
      <name val="Arial Narrow"/>
      <family val="2"/>
    </font>
    <font>
      <sz val="10"/>
      <color theme="0"/>
      <name val="Arial Narrow"/>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4">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43" fontId="1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12">
    <xf numFmtId="0" fontId="0" fillId="0" borderId="0" xfId="0">
      <alignment vertical="center"/>
    </xf>
    <xf numFmtId="0" fontId="0" fillId="2" borderId="1" xfId="0" applyFill="1" applyBorder="1" applyAlignment="1">
      <alignment horizontal="center" vertical="center" wrapText="1"/>
    </xf>
    <xf numFmtId="0" fontId="2" fillId="3" borderId="1" xfId="0" applyFont="1" applyFill="1" applyBorder="1" applyAlignment="1">
      <alignment horizontal="center" vertical="center" wrapText="1"/>
    </xf>
    <xf numFmtId="49" fontId="0" fillId="3" borderId="2" xfId="0" applyNumberFormat="1" applyFill="1" applyBorder="1" applyAlignment="1">
      <alignment vertical="center" wrapText="1"/>
    </xf>
    <xf numFmtId="0" fontId="0" fillId="3" borderId="1" xfId="0" applyFill="1" applyBorder="1" applyAlignment="1">
      <alignment horizontal="center" vertical="center" wrapText="1"/>
    </xf>
    <xf numFmtId="0" fontId="0" fillId="3" borderId="2" xfId="0" applyFill="1" applyBorder="1" applyAlignment="1">
      <alignment vertical="center" wrapText="1"/>
    </xf>
    <xf numFmtId="0" fontId="0" fillId="3" borderId="1" xfId="0" applyFill="1" applyBorder="1" applyAlignment="1">
      <alignment horizontal="center" vertical="center"/>
    </xf>
    <xf numFmtId="0" fontId="0" fillId="3" borderId="0" xfId="0" applyFill="1">
      <alignment vertical="center"/>
    </xf>
    <xf numFmtId="49" fontId="0" fillId="3" borderId="1" xfId="0" applyNumberFormat="1" applyFill="1" applyBorder="1" applyAlignment="1">
      <alignment horizontal="center" vertical="center" wrapText="1"/>
    </xf>
    <xf numFmtId="10" fontId="0" fillId="3" borderId="1" xfId="0" applyNumberFormat="1" applyFill="1" applyBorder="1" applyAlignment="1">
      <alignment horizontal="center" vertical="center"/>
    </xf>
    <xf numFmtId="0" fontId="0" fillId="3" borderId="1" xfId="0" applyFill="1" applyBorder="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0" xfId="0" applyFont="1" applyFill="1">
      <alignment vertical="center"/>
    </xf>
    <xf numFmtId="0" fontId="8" fillId="0" borderId="0" xfId="0" applyFont="1" applyAlignment="1">
      <alignment vertical="center" wrapText="1"/>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wrapText="1"/>
    </xf>
    <xf numFmtId="10" fontId="0" fillId="2" borderId="1" xfId="0" applyNumberFormat="1" applyFill="1" applyBorder="1" applyAlignment="1">
      <alignment horizontal="center" vertical="center"/>
    </xf>
    <xf numFmtId="0" fontId="0" fillId="2" borderId="1" xfId="0" applyFill="1" applyBorder="1" applyAlignment="1">
      <alignment vertical="center" wrapText="1"/>
    </xf>
    <xf numFmtId="176" fontId="0" fillId="2" borderId="1" xfId="0" applyNumberForma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5" fillId="2" borderId="1" xfId="0" applyFont="1" applyFill="1" applyBorder="1" applyAlignment="1">
      <alignment horizontal="center" vertical="center"/>
    </xf>
    <xf numFmtId="10" fontId="5"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10" fillId="2" borderId="1" xfId="1" applyFont="1" applyFill="1" applyBorder="1" applyAlignment="1">
      <alignment horizontal="center" vertical="center"/>
    </xf>
    <xf numFmtId="0" fontId="10"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 xfId="1" applyFont="1" applyFill="1" applyBorder="1" applyAlignment="1">
      <alignment horizontal="left" vertical="center" wrapText="1"/>
    </xf>
    <xf numFmtId="0" fontId="10" fillId="2" borderId="1" xfId="1" applyFont="1" applyFill="1" applyBorder="1">
      <alignment vertical="center"/>
    </xf>
    <xf numFmtId="0" fontId="8" fillId="2" borderId="0" xfId="0" applyFont="1" applyFill="1">
      <alignment vertical="center"/>
    </xf>
    <xf numFmtId="0" fontId="10" fillId="3"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 xfId="1" applyFont="1" applyFill="1" applyBorder="1" applyAlignment="1">
      <alignment horizontal="center" vertical="center"/>
    </xf>
    <xf numFmtId="0" fontId="10" fillId="2" borderId="1" xfId="1" quotePrefix="1" applyFont="1" applyFill="1" applyBorder="1" applyAlignment="1">
      <alignment horizontal="center" vertical="center" wrapText="1"/>
    </xf>
    <xf numFmtId="0" fontId="11" fillId="2" borderId="1" xfId="1" applyFont="1" applyFill="1" applyBorder="1" applyAlignment="1">
      <alignment horizontal="center" vertical="center"/>
    </xf>
    <xf numFmtId="176" fontId="10" fillId="2" borderId="1" xfId="1" applyNumberFormat="1" applyFont="1" applyFill="1" applyBorder="1" applyAlignment="1">
      <alignment horizontal="center" vertical="center"/>
    </xf>
    <xf numFmtId="0" fontId="6" fillId="2" borderId="1" xfId="7" applyFill="1" applyBorder="1" applyAlignment="1">
      <alignment horizontal="center" vertical="center"/>
    </xf>
    <xf numFmtId="0" fontId="15" fillId="2" borderId="1" xfId="7" applyFont="1" applyFill="1" applyBorder="1" applyAlignment="1">
      <alignment horizontal="center" vertical="center" wrapText="1"/>
    </xf>
    <xf numFmtId="0" fontId="6" fillId="2" borderId="1" xfId="7" applyFont="1" applyFill="1" applyBorder="1" applyAlignment="1">
      <alignment horizontal="center" vertical="center" wrapText="1"/>
    </xf>
    <xf numFmtId="0" fontId="6" fillId="2" borderId="1" xfId="7" applyFill="1" applyBorder="1" applyAlignment="1">
      <alignment horizontal="center" vertical="center" wrapText="1"/>
    </xf>
    <xf numFmtId="0" fontId="6" fillId="2" borderId="1" xfId="7" applyFill="1" applyBorder="1" applyAlignment="1">
      <alignment horizontal="left" vertical="top" wrapText="1"/>
    </xf>
    <xf numFmtId="0" fontId="6" fillId="2" borderId="1" xfId="7" applyFill="1" applyBorder="1" applyAlignment="1">
      <alignment vertical="center" wrapText="1"/>
    </xf>
    <xf numFmtId="0" fontId="18" fillId="2" borderId="1" xfId="7" applyFont="1" applyFill="1" applyBorder="1" applyAlignment="1">
      <alignment horizontal="center" vertical="center"/>
    </xf>
    <xf numFmtId="0" fontId="13" fillId="2" borderId="0" xfId="0" applyFont="1" applyFill="1">
      <alignment vertical="center"/>
    </xf>
    <xf numFmtId="0" fontId="8" fillId="2" borderId="1" xfId="0" applyFont="1" applyFill="1" applyBorder="1" applyAlignment="1">
      <alignment horizontal="center" vertical="center"/>
    </xf>
    <xf numFmtId="0" fontId="8" fillId="2" borderId="0" xfId="0" applyFont="1" applyFill="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0" xfId="0" applyFont="1" applyFill="1" applyAlignment="1">
      <alignment horizontal="center" vertical="center"/>
    </xf>
    <xf numFmtId="0" fontId="13" fillId="2" borderId="1" xfId="0" applyFont="1" applyFill="1" applyBorder="1" applyAlignment="1">
      <alignment horizontal="center" vertical="center" wrapText="1"/>
    </xf>
    <xf numFmtId="0" fontId="8" fillId="2" borderId="1" xfId="0" applyFont="1" applyFill="1" applyBorder="1">
      <alignment vertical="center"/>
    </xf>
    <xf numFmtId="0" fontId="6" fillId="2" borderId="1" xfId="9" applyFill="1" applyBorder="1" applyAlignment="1">
      <alignment horizontal="center" vertical="center"/>
    </xf>
    <xf numFmtId="0" fontId="6" fillId="2" borderId="1" xfId="9" applyFill="1" applyBorder="1" applyAlignment="1">
      <alignment horizontal="center" vertical="center" wrapText="1"/>
    </xf>
    <xf numFmtId="0" fontId="15" fillId="2" borderId="1"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5" fillId="2" borderId="1" xfId="9" applyFont="1" applyFill="1" applyBorder="1" applyAlignment="1">
      <alignment horizontal="center" vertical="center"/>
    </xf>
    <xf numFmtId="10" fontId="6" fillId="2" borderId="1" xfId="9" applyNumberFormat="1" applyFill="1" applyBorder="1" applyAlignment="1">
      <alignment horizontal="center" vertical="center"/>
    </xf>
    <xf numFmtId="0" fontId="6" fillId="2" borderId="1" xfId="9" applyFill="1" applyBorder="1">
      <alignment vertical="center"/>
    </xf>
    <xf numFmtId="0" fontId="10" fillId="2" borderId="1" xfId="1" applyFont="1" applyFill="1" applyBorder="1" applyAlignment="1">
      <alignment horizontal="center" vertical="center" wrapText="1"/>
    </xf>
    <xf numFmtId="0" fontId="10" fillId="2" borderId="1" xfId="10" applyFont="1" applyFill="1" applyBorder="1" applyAlignment="1">
      <alignment horizontal="center" vertical="center" wrapText="1"/>
    </xf>
    <xf numFmtId="0" fontId="10" fillId="2" borderId="1" xfId="10" applyFont="1" applyFill="1" applyBorder="1" applyAlignment="1">
      <alignment horizontal="center" vertical="center"/>
    </xf>
    <xf numFmtId="49" fontId="10" fillId="2" borderId="1" xfId="10" applyNumberFormat="1" applyFont="1" applyFill="1" applyBorder="1" applyAlignment="1">
      <alignment horizontal="center" vertical="center" wrapText="1"/>
    </xf>
    <xf numFmtId="0" fontId="6" fillId="2" borderId="1" xfId="7" applyFill="1" applyBorder="1" applyAlignment="1">
      <alignment horizontal="center" vertical="center" wrapText="1"/>
    </xf>
    <xf numFmtId="0" fontId="6" fillId="2" borderId="1" xfId="8" applyFont="1" applyFill="1" applyBorder="1" applyAlignment="1">
      <alignment horizontal="center" vertical="center" wrapText="1"/>
    </xf>
    <xf numFmtId="10" fontId="10" fillId="2" borderId="1" xfId="10" applyNumberFormat="1" applyFont="1" applyFill="1" applyBorder="1" applyAlignment="1">
      <alignment horizontal="center" vertical="center"/>
    </xf>
    <xf numFmtId="0" fontId="10" fillId="2" borderId="1" xfId="10" applyFont="1" applyFill="1" applyBorder="1" applyAlignment="1">
      <alignment vertical="center" wrapText="1"/>
    </xf>
    <xf numFmtId="0" fontId="6" fillId="2" borderId="6" xfId="9" applyFill="1" applyBorder="1" applyAlignment="1">
      <alignment horizontal="center" vertical="center" wrapText="1"/>
    </xf>
    <xf numFmtId="0" fontId="6" fillId="2" borderId="6" xfId="9" applyFill="1" applyBorder="1" applyAlignment="1">
      <alignment horizontal="center" vertical="center"/>
    </xf>
    <xf numFmtId="0" fontId="10" fillId="3" borderId="1" xfId="1" applyFont="1" applyFill="1" applyBorder="1" applyAlignment="1">
      <alignment horizontal="center" vertical="center"/>
    </xf>
    <xf numFmtId="0" fontId="6" fillId="0" borderId="1" xfId="13" applyBorder="1" applyAlignment="1">
      <alignment horizontal="center" vertical="center"/>
    </xf>
    <xf numFmtId="0" fontId="6" fillId="0" borderId="1" xfId="13" applyBorder="1" applyAlignment="1">
      <alignment horizontal="center" vertical="center" wrapText="1"/>
    </xf>
    <xf numFmtId="0" fontId="4" fillId="0" borderId="1" xfId="13" applyFont="1" applyBorder="1" applyAlignment="1">
      <alignment horizontal="center" vertical="center" wrapText="1"/>
    </xf>
    <xf numFmtId="0" fontId="15" fillId="0" borderId="1" xfId="13" applyFont="1" applyBorder="1" applyAlignment="1">
      <alignment horizontal="center" vertical="center" wrapText="1"/>
    </xf>
    <xf numFmtId="0" fontId="6" fillId="0" borderId="1" xfId="13" applyFont="1" applyBorder="1" applyAlignment="1">
      <alignment horizontal="center" vertical="center" wrapText="1"/>
    </xf>
    <xf numFmtId="0" fontId="6" fillId="0" borderId="1" xfId="13" applyBorder="1">
      <alignment vertical="center"/>
    </xf>
    <xf numFmtId="0" fontId="6" fillId="0" borderId="1" xfId="16" applyBorder="1" applyAlignment="1">
      <alignment horizontal="center" vertical="center"/>
    </xf>
    <xf numFmtId="0" fontId="6" fillId="0" borderId="1" xfId="16" applyBorder="1" applyAlignment="1">
      <alignment horizontal="center" vertical="center" wrapText="1"/>
    </xf>
    <xf numFmtId="0" fontId="4" fillId="0" borderId="1" xfId="16" applyFont="1" applyBorder="1" applyAlignment="1">
      <alignment horizontal="center" vertical="center" wrapText="1"/>
    </xf>
    <xf numFmtId="0" fontId="15" fillId="0" borderId="1" xfId="16" applyFont="1" applyBorder="1" applyAlignment="1">
      <alignment horizontal="center" vertical="center" wrapText="1"/>
    </xf>
    <xf numFmtId="0" fontId="6" fillId="0" borderId="1" xfId="16" applyFont="1" applyBorder="1" applyAlignment="1">
      <alignment horizontal="center" vertical="center" wrapText="1"/>
    </xf>
    <xf numFmtId="0" fontId="15" fillId="0" borderId="1" xfId="16" applyFont="1" applyBorder="1" applyAlignment="1">
      <alignment horizontal="center" vertical="center"/>
    </xf>
    <xf numFmtId="0" fontId="6" fillId="0" borderId="1" xfId="16" applyBorder="1" applyAlignment="1">
      <alignment horizontal="left" vertical="top" wrapText="1"/>
    </xf>
    <xf numFmtId="0" fontId="6" fillId="0" borderId="1" xfId="16" applyBorder="1">
      <alignment vertical="center"/>
    </xf>
    <xf numFmtId="0" fontId="8" fillId="2" borderId="1" xfId="0" applyFont="1" applyFill="1" applyBorder="1" applyAlignment="1">
      <alignment vertical="center" wrapText="1"/>
    </xf>
    <xf numFmtId="49" fontId="8" fillId="2" borderId="1" xfId="0" applyNumberFormat="1" applyFont="1" applyFill="1" applyBorder="1" applyAlignment="1">
      <alignment vertical="center" wrapText="1"/>
    </xf>
    <xf numFmtId="0" fontId="6" fillId="2" borderId="1" xfId="3" applyFill="1" applyBorder="1" applyAlignment="1">
      <alignment horizontal="center" vertical="center"/>
    </xf>
    <xf numFmtId="0" fontId="6" fillId="2" borderId="1" xfId="3" applyFill="1" applyBorder="1" applyAlignment="1">
      <alignment horizontal="center" vertical="center" wrapText="1"/>
    </xf>
    <xf numFmtId="0" fontId="15" fillId="2" borderId="1"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4" fillId="2" borderId="1" xfId="3" applyFont="1" applyFill="1" applyBorder="1" applyAlignment="1">
      <alignment horizontal="left" vertical="top" wrapText="1"/>
    </xf>
    <xf numFmtId="0" fontId="4" fillId="2" borderId="1" xfId="3" applyFont="1" applyFill="1" applyBorder="1" applyAlignment="1">
      <alignment horizontal="center" vertical="center" wrapText="1"/>
    </xf>
    <xf numFmtId="0" fontId="15" fillId="2" borderId="1" xfId="3" applyFont="1" applyFill="1" applyBorder="1" applyAlignment="1">
      <alignment horizontal="center" vertical="center"/>
    </xf>
    <xf numFmtId="0" fontId="6" fillId="2" borderId="1" xfId="3" applyFill="1" applyBorder="1">
      <alignment vertical="center"/>
    </xf>
    <xf numFmtId="0" fontId="18" fillId="0" borderId="1" xfId="13" applyFont="1" applyBorder="1" applyAlignment="1">
      <alignment horizontal="center" vertical="center"/>
    </xf>
    <xf numFmtId="49" fontId="6" fillId="2" borderId="1" xfId="13" applyNumberFormat="1" applyFill="1" applyBorder="1" applyAlignment="1">
      <alignment horizontal="center" vertical="center" wrapText="1"/>
    </xf>
    <xf numFmtId="0" fontId="6" fillId="2" borderId="1" xfId="13" applyFill="1" applyBorder="1" applyAlignment="1">
      <alignment horizontal="center" vertical="center" wrapText="1"/>
    </xf>
    <xf numFmtId="0" fontId="5" fillId="2" borderId="1" xfId="13" applyFont="1" applyFill="1" applyBorder="1" applyAlignment="1">
      <alignment horizontal="center" vertical="center" wrapText="1"/>
    </xf>
    <xf numFmtId="0" fontId="4" fillId="2" borderId="1" xfId="13" applyFont="1" applyFill="1" applyBorder="1" applyAlignment="1">
      <alignment horizontal="center" vertical="center" wrapText="1"/>
    </xf>
    <xf numFmtId="0" fontId="6" fillId="2" borderId="1" xfId="13" applyFill="1" applyBorder="1" applyAlignment="1">
      <alignment horizontal="center" vertical="center"/>
    </xf>
    <xf numFmtId="0" fontId="6" fillId="2" borderId="1" xfId="14" applyFill="1" applyBorder="1" applyAlignment="1">
      <alignment horizontal="center" vertical="center"/>
    </xf>
    <xf numFmtId="176" fontId="6" fillId="2" borderId="1" xfId="13" applyNumberFormat="1" applyFill="1" applyBorder="1" applyAlignment="1">
      <alignment horizontal="center" vertical="center" wrapText="1"/>
    </xf>
    <xf numFmtId="0" fontId="6" fillId="2" borderId="1" xfId="14" applyFill="1" applyBorder="1">
      <alignment vertical="center"/>
    </xf>
    <xf numFmtId="49" fontId="6" fillId="2" borderId="1" xfId="14" applyNumberFormat="1" applyFill="1" applyBorder="1" applyAlignment="1">
      <alignment horizontal="center" vertical="center" wrapText="1"/>
    </xf>
    <xf numFmtId="0" fontId="6" fillId="2" borderId="1" xfId="14" applyFill="1" applyBorder="1" applyAlignment="1">
      <alignment horizontal="center" vertical="center" wrapText="1"/>
    </xf>
    <xf numFmtId="176" fontId="6" fillId="2" borderId="1" xfId="14" applyNumberFormat="1" applyFill="1" applyBorder="1" applyAlignment="1">
      <alignment horizontal="center" vertical="center"/>
    </xf>
    <xf numFmtId="0" fontId="6" fillId="2" borderId="1" xfId="13" applyFill="1" applyBorder="1" applyAlignment="1">
      <alignment vertical="center"/>
    </xf>
    <xf numFmtId="0" fontId="6" fillId="2" borderId="1" xfId="17" applyFill="1" applyBorder="1" applyAlignment="1">
      <alignment horizontal="center" vertical="center"/>
    </xf>
    <xf numFmtId="0" fontId="6" fillId="2" borderId="1" xfId="17" applyFill="1" applyBorder="1" applyAlignment="1">
      <alignment horizontal="center" vertical="center" wrapText="1"/>
    </xf>
    <xf numFmtId="0" fontId="15" fillId="2" borderId="1" xfId="17" applyFont="1" applyFill="1" applyBorder="1" applyAlignment="1">
      <alignment horizontal="center" vertical="center" wrapText="1"/>
    </xf>
    <xf numFmtId="0" fontId="4" fillId="2" borderId="1" xfId="17" applyFont="1" applyFill="1" applyBorder="1" applyAlignment="1">
      <alignment horizontal="center" vertical="center" wrapText="1"/>
    </xf>
    <xf numFmtId="0" fontId="6" fillId="2" borderId="1" xfId="17" applyFont="1" applyFill="1" applyBorder="1" applyAlignment="1">
      <alignment horizontal="left" vertical="top" wrapText="1"/>
    </xf>
    <xf numFmtId="0" fontId="15" fillId="2" borderId="1" xfId="17" applyFont="1" applyFill="1" applyBorder="1" applyAlignment="1">
      <alignment horizontal="center" vertical="center"/>
    </xf>
    <xf numFmtId="0" fontId="6" fillId="2" borderId="1" xfId="17" applyFill="1" applyBorder="1">
      <alignment vertical="center"/>
    </xf>
    <xf numFmtId="176" fontId="8" fillId="2" borderId="1" xfId="0" applyNumberFormat="1" applyFont="1" applyFill="1" applyBorder="1">
      <alignment vertical="center"/>
    </xf>
    <xf numFmtId="0" fontId="0" fillId="2" borderId="1" xfId="0" applyFill="1" applyBorder="1">
      <alignment vertical="center"/>
    </xf>
    <xf numFmtId="0" fontId="6" fillId="2" borderId="1" xfId="12" applyFill="1" applyBorder="1" applyAlignment="1">
      <alignment horizontal="center" vertical="center"/>
    </xf>
    <xf numFmtId="0" fontId="6" fillId="2" borderId="1" xfId="12" applyFill="1" applyBorder="1" applyAlignment="1">
      <alignment horizontal="center" vertical="center" wrapText="1"/>
    </xf>
    <xf numFmtId="31" fontId="6" fillId="2" borderId="1" xfId="12" applyNumberFormat="1" applyFill="1" applyBorder="1" applyAlignment="1">
      <alignment horizontal="center" vertical="center"/>
    </xf>
    <xf numFmtId="0" fontId="15" fillId="2" borderId="1" xfId="12" applyFont="1" applyFill="1" applyBorder="1" applyAlignment="1">
      <alignment horizontal="center" vertical="center" wrapText="1"/>
    </xf>
    <xf numFmtId="0" fontId="6" fillId="2" borderId="1" xfId="12" applyFont="1" applyFill="1" applyBorder="1" applyAlignment="1">
      <alignment horizontal="center" vertical="center" wrapText="1"/>
    </xf>
    <xf numFmtId="0" fontId="5" fillId="2" borderId="1" xfId="12" applyFont="1" applyFill="1" applyBorder="1" applyAlignment="1">
      <alignment horizontal="center" vertical="center" wrapText="1"/>
    </xf>
    <xf numFmtId="0" fontId="4" fillId="2" borderId="1" xfId="12" applyFont="1" applyFill="1" applyBorder="1" applyAlignment="1">
      <alignment horizontal="center" vertical="center" wrapText="1"/>
    </xf>
    <xf numFmtId="0" fontId="15" fillId="2" borderId="1" xfId="12" applyFont="1" applyFill="1" applyBorder="1" applyAlignment="1">
      <alignment horizontal="center" vertical="center"/>
    </xf>
    <xf numFmtId="0" fontId="6" fillId="2" borderId="1" xfId="12" applyFill="1" applyBorder="1">
      <alignment vertical="center"/>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2" fillId="3" borderId="1" xfId="1" applyFont="1" applyFill="1" applyBorder="1" applyAlignment="1">
      <alignment horizontal="left" vertical="center" wrapText="1"/>
    </xf>
    <xf numFmtId="0" fontId="11" fillId="3" borderId="1" xfId="1" applyFont="1" applyFill="1" applyBorder="1" applyAlignment="1">
      <alignment horizontal="center" vertical="center"/>
    </xf>
    <xf numFmtId="0" fontId="12" fillId="3" borderId="1" xfId="1" applyFont="1" applyFill="1" applyBorder="1" applyAlignment="1">
      <alignment vertical="center" wrapText="1"/>
    </xf>
    <xf numFmtId="0" fontId="6" fillId="2" borderId="1" xfId="17" applyFont="1" applyFill="1" applyBorder="1" applyAlignment="1">
      <alignment horizontal="center" vertical="center" wrapText="1"/>
    </xf>
    <xf numFmtId="0" fontId="6" fillId="2" borderId="1" xfId="17" applyFill="1" applyBorder="1" applyAlignment="1">
      <alignment horizontal="left" vertical="top" wrapText="1"/>
    </xf>
    <xf numFmtId="0" fontId="18" fillId="2" borderId="1" xfId="17" applyFont="1" applyFill="1" applyBorder="1" applyAlignment="1">
      <alignment horizontal="center" vertical="center"/>
    </xf>
    <xf numFmtId="0" fontId="18" fillId="2" borderId="1" xfId="17" applyFont="1" applyFill="1" applyBorder="1" applyAlignment="1">
      <alignment horizontal="center" vertical="center" wrapText="1"/>
    </xf>
    <xf numFmtId="10" fontId="8" fillId="2" borderId="1" xfId="0" applyNumberFormat="1" applyFont="1" applyFill="1" applyBorder="1">
      <alignment vertical="center"/>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10" fontId="6" fillId="2" borderId="1" xfId="17" applyNumberFormat="1" applyFill="1" applyBorder="1" applyAlignment="1">
      <alignment horizontal="center" vertical="center" wrapText="1"/>
    </xf>
    <xf numFmtId="177" fontId="8" fillId="0" borderId="0" xfId="0" applyNumberFormat="1"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8" fillId="2" borderId="1"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1" applyFont="1" applyFill="1" applyBorder="1" applyAlignment="1">
      <alignment horizontal="left" vertical="center" wrapText="1"/>
    </xf>
    <xf numFmtId="0" fontId="19" fillId="0" borderId="0" xfId="0" applyFont="1">
      <alignment vertical="center"/>
    </xf>
    <xf numFmtId="0" fontId="19" fillId="0" borderId="2" xfId="18" applyFont="1" applyBorder="1" applyAlignment="1">
      <alignment horizontal="center" vertical="center" wrapText="1"/>
    </xf>
    <xf numFmtId="0" fontId="19" fillId="0" borderId="0" xfId="0" applyFont="1" applyAlignment="1">
      <alignment vertical="center" wrapText="1"/>
    </xf>
    <xf numFmtId="0" fontId="19" fillId="0" borderId="1" xfId="18" applyFont="1" applyBorder="1" applyAlignment="1">
      <alignment horizontal="center" vertical="center"/>
    </xf>
    <xf numFmtId="0" fontId="19" fillId="3" borderId="1" xfId="18" applyFont="1" applyFill="1" applyBorder="1" applyAlignment="1">
      <alignment horizontal="left" vertical="center" wrapText="1"/>
    </xf>
    <xf numFmtId="0" fontId="19" fillId="3" borderId="1" xfId="18" applyFont="1" applyFill="1" applyBorder="1" applyAlignment="1">
      <alignment horizontal="center" vertical="center"/>
    </xf>
    <xf numFmtId="0" fontId="19" fillId="0" borderId="1" xfId="18" applyFont="1" applyBorder="1" applyAlignment="1">
      <alignment horizontal="left" vertical="center"/>
    </xf>
    <xf numFmtId="0" fontId="19" fillId="3" borderId="1" xfId="3" applyFont="1" applyFill="1" applyBorder="1" applyAlignment="1">
      <alignment horizontal="center" vertical="center" wrapText="1"/>
    </xf>
    <xf numFmtId="0" fontId="19" fillId="3" borderId="1" xfId="12" applyFont="1" applyFill="1" applyBorder="1" applyAlignment="1">
      <alignment horizontal="center" vertical="center" wrapText="1"/>
    </xf>
    <xf numFmtId="176" fontId="19" fillId="0" borderId="1" xfId="18" applyNumberFormat="1" applyFont="1" applyFill="1" applyBorder="1" applyAlignment="1">
      <alignment horizontal="right" vertical="center"/>
    </xf>
    <xf numFmtId="0" fontId="19" fillId="0" borderId="0" xfId="18" applyFont="1" applyAlignment="1">
      <alignment horizontal="right" vertical="center"/>
    </xf>
    <xf numFmtId="0" fontId="19" fillId="0" borderId="0" xfId="18" applyFont="1" applyBorder="1" applyAlignment="1">
      <alignment horizontal="center" vertical="center"/>
    </xf>
    <xf numFmtId="0" fontId="19" fillId="0" borderId="0" xfId="18" applyFont="1" applyBorder="1" applyAlignment="1">
      <alignment horizontal="left" vertical="center"/>
    </xf>
    <xf numFmtId="0" fontId="19" fillId="0" borderId="0" xfId="18" applyFont="1" applyBorder="1" applyAlignment="1">
      <alignment horizontal="right" vertical="center"/>
    </xf>
    <xf numFmtId="0" fontId="19" fillId="0" borderId="0" xfId="18" applyFont="1">
      <alignment vertical="center"/>
    </xf>
    <xf numFmtId="0" fontId="19" fillId="0" borderId="0" xfId="18" applyFont="1" applyAlignment="1">
      <alignment horizontal="left" vertical="center"/>
    </xf>
    <xf numFmtId="0" fontId="19" fillId="0" borderId="0" xfId="18" applyFont="1" applyAlignment="1">
      <alignment horizontal="center" vertical="center"/>
    </xf>
    <xf numFmtId="0" fontId="19" fillId="0" borderId="1" xfId="1" applyFont="1" applyFill="1" applyBorder="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2" xfId="18" applyFont="1" applyFill="1" applyBorder="1" applyAlignment="1">
      <alignment horizontal="center" vertical="center" wrapText="1"/>
    </xf>
    <xf numFmtId="176" fontId="19" fillId="0" borderId="2" xfId="18" applyNumberFormat="1" applyFont="1" applyBorder="1" applyAlignment="1">
      <alignment horizontal="center" vertical="center" wrapText="1"/>
    </xf>
    <xf numFmtId="176" fontId="19" fillId="0" borderId="1" xfId="18" applyNumberFormat="1" applyFont="1" applyBorder="1" applyAlignment="1">
      <alignment horizontal="right" vertical="center"/>
    </xf>
    <xf numFmtId="176" fontId="19" fillId="0" borderId="0" xfId="18" applyNumberFormat="1" applyFont="1" applyBorder="1" applyAlignment="1">
      <alignment horizontal="right" vertical="center"/>
    </xf>
    <xf numFmtId="176" fontId="19" fillId="0" borderId="0" xfId="18" applyNumberFormat="1" applyFont="1" applyAlignment="1">
      <alignment horizontal="right" vertical="center"/>
    </xf>
    <xf numFmtId="176" fontId="19" fillId="0" borderId="0" xfId="0" applyNumberFormat="1" applyFont="1" applyAlignment="1">
      <alignment horizontal="right" vertical="center"/>
    </xf>
    <xf numFmtId="176" fontId="19" fillId="3" borderId="1" xfId="18" applyNumberFormat="1" applyFont="1" applyFill="1" applyBorder="1" applyAlignment="1">
      <alignment horizontal="right" vertical="center" wrapText="1"/>
    </xf>
    <xf numFmtId="176" fontId="19" fillId="3" borderId="1" xfId="3" applyNumberFormat="1" applyFont="1" applyFill="1" applyBorder="1" applyAlignment="1">
      <alignment horizontal="right" vertical="center" wrapText="1"/>
    </xf>
    <xf numFmtId="176" fontId="20" fillId="0" borderId="1" xfId="18" applyNumberFormat="1" applyFont="1" applyFill="1" applyBorder="1" applyAlignment="1">
      <alignment horizontal="right" vertical="center"/>
    </xf>
    <xf numFmtId="43" fontId="19" fillId="0" borderId="2" xfId="4" applyFont="1" applyBorder="1" applyAlignment="1">
      <alignment horizontal="center" vertical="center" wrapText="1"/>
    </xf>
    <xf numFmtId="43" fontId="19" fillId="3" borderId="1" xfId="4" applyFont="1" applyFill="1" applyBorder="1" applyAlignment="1">
      <alignment horizontal="right" vertical="center"/>
    </xf>
    <xf numFmtId="43" fontId="19" fillId="0" borderId="1" xfId="4" applyFont="1" applyBorder="1" applyAlignment="1">
      <alignment horizontal="right" vertical="center"/>
    </xf>
    <xf numFmtId="43" fontId="19" fillId="0" borderId="1" xfId="4" applyFont="1" applyFill="1" applyBorder="1" applyAlignment="1">
      <alignment horizontal="right" vertical="center"/>
    </xf>
    <xf numFmtId="43" fontId="20" fillId="0" borderId="1" xfId="4" applyFont="1" applyFill="1" applyBorder="1" applyAlignment="1">
      <alignment horizontal="right" vertical="center" wrapText="1"/>
    </xf>
    <xf numFmtId="43" fontId="20" fillId="0" borderId="1" xfId="4" applyFont="1" applyFill="1" applyBorder="1" applyAlignment="1">
      <alignment horizontal="right" vertical="center"/>
    </xf>
    <xf numFmtId="43" fontId="19" fillId="0" borderId="0" xfId="4" applyFont="1" applyBorder="1" applyAlignment="1">
      <alignment horizontal="right" vertical="center"/>
    </xf>
    <xf numFmtId="43" fontId="19" fillId="0" borderId="0" xfId="4" applyFont="1" applyAlignment="1">
      <alignment horizontal="right" vertical="center"/>
    </xf>
    <xf numFmtId="43" fontId="19" fillId="0" borderId="1" xfId="18" applyNumberFormat="1" applyFont="1" applyBorder="1" applyAlignment="1">
      <alignment horizontal="right" vertical="center"/>
    </xf>
    <xf numFmtId="0" fontId="19" fillId="3" borderId="1" xfId="18" applyFont="1" applyFill="1" applyBorder="1" applyAlignment="1">
      <alignment horizontal="center" vertical="center" wrapText="1"/>
    </xf>
    <xf numFmtId="0" fontId="20" fillId="3" borderId="1" xfId="18" applyFont="1" applyFill="1" applyBorder="1" applyAlignment="1">
      <alignment horizontal="center" vertical="center"/>
    </xf>
    <xf numFmtId="0" fontId="20" fillId="3" borderId="1" xfId="18" applyFont="1" applyFill="1" applyBorder="1" applyAlignment="1">
      <alignment horizontal="center" vertical="center" wrapText="1"/>
    </xf>
    <xf numFmtId="0" fontId="19" fillId="3" borderId="0" xfId="18" applyFont="1" applyFill="1" applyBorder="1" applyAlignment="1">
      <alignment horizontal="center" vertical="center"/>
    </xf>
    <xf numFmtId="0" fontId="19" fillId="3" borderId="0" xfId="18" applyFont="1" applyFill="1" applyAlignment="1">
      <alignment horizontal="center" vertical="center"/>
    </xf>
    <xf numFmtId="0" fontId="19" fillId="3" borderId="0" xfId="0" applyFont="1" applyFill="1" applyAlignment="1">
      <alignment horizontal="center" vertical="center"/>
    </xf>
    <xf numFmtId="0" fontId="19" fillId="0" borderId="0" xfId="0" applyFont="1" applyAlignment="1">
      <alignment horizontal="center" vertical="center" wrapText="1"/>
    </xf>
    <xf numFmtId="176" fontId="19" fillId="0" borderId="1" xfId="18" applyNumberFormat="1" applyFont="1" applyBorder="1" applyAlignment="1">
      <alignment vertical="center"/>
    </xf>
    <xf numFmtId="176" fontId="19" fillId="0" borderId="1" xfId="18" applyNumberFormat="1" applyFont="1" applyFill="1" applyBorder="1" applyAlignment="1">
      <alignment vertical="center"/>
    </xf>
    <xf numFmtId="0" fontId="3"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vertical="center" wrapText="1"/>
    </xf>
    <xf numFmtId="49" fontId="2" fillId="3" borderId="1" xfId="0" applyNumberFormat="1" applyFont="1" applyFill="1" applyBorder="1" applyAlignment="1">
      <alignment horizontal="center" vertical="center" wrapText="1"/>
    </xf>
    <xf numFmtId="0" fontId="0" fillId="3" borderId="0" xfId="0" applyFill="1" applyAlignment="1">
      <alignment horizontal="center" vertical="center" wrapText="1"/>
    </xf>
    <xf numFmtId="0" fontId="6" fillId="3" borderId="1" xfId="0" applyFont="1" applyFill="1" applyBorder="1" applyAlignment="1">
      <alignment horizontal="center" vertical="center" wrapText="1"/>
    </xf>
    <xf numFmtId="176" fontId="0" fillId="3" borderId="1" xfId="0" applyNumberForma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0" fontId="4"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0" fontId="4" fillId="3" borderId="0" xfId="0" applyFont="1" applyFill="1">
      <alignment vertical="center"/>
    </xf>
    <xf numFmtId="49"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5" fillId="3" borderId="1" xfId="0" applyFont="1" applyFill="1" applyBorder="1" applyAlignment="1">
      <alignment horizontal="center" vertical="center"/>
    </xf>
    <xf numFmtId="10" fontId="5" fillId="3" borderId="1" xfId="0" applyNumberFormat="1" applyFont="1" applyFill="1" applyBorder="1" applyAlignment="1">
      <alignment horizontal="center" vertical="center"/>
    </xf>
    <xf numFmtId="0" fontId="5" fillId="3" borderId="1" xfId="0" applyFont="1" applyFill="1" applyBorder="1" applyAlignment="1">
      <alignment vertical="center" wrapText="1"/>
    </xf>
    <xf numFmtId="0" fontId="5" fillId="3" borderId="0" xfId="0" applyFont="1" applyFill="1">
      <alignment vertical="center"/>
    </xf>
    <xf numFmtId="0" fontId="0" fillId="3" borderId="6" xfId="0" applyFill="1" applyBorder="1" applyAlignment="1">
      <alignment horizontal="center" vertical="center"/>
    </xf>
    <xf numFmtId="0" fontId="0" fillId="3" borderId="0" xfId="0" applyFill="1" applyAlignment="1">
      <alignment horizontal="left" vertical="center"/>
    </xf>
    <xf numFmtId="49" fontId="0" fillId="3" borderId="0" xfId="0" applyNumberFormat="1" applyFill="1" applyAlignment="1">
      <alignment horizontal="center" vertical="center" wrapText="1"/>
    </xf>
    <xf numFmtId="0" fontId="2" fillId="3" borderId="1" xfId="0" applyFont="1" applyFill="1" applyBorder="1" applyAlignment="1">
      <alignment horizontal="center" vertical="center"/>
    </xf>
    <xf numFmtId="43" fontId="19" fillId="0" borderId="0" xfId="0" applyNumberFormat="1" applyFont="1">
      <alignment vertical="center"/>
    </xf>
    <xf numFmtId="43" fontId="14" fillId="0" borderId="2" xfId="4" applyFont="1" applyBorder="1" applyAlignment="1">
      <alignment horizontal="center" vertical="center" wrapText="1"/>
    </xf>
    <xf numFmtId="43" fontId="6" fillId="2" borderId="1" xfId="3" applyNumberFormat="1" applyFill="1" applyBorder="1" applyAlignment="1">
      <alignment horizontal="center" vertical="center"/>
    </xf>
    <xf numFmtId="176" fontId="19" fillId="3" borderId="1" xfId="18" applyNumberFormat="1" applyFont="1" applyFill="1" applyBorder="1" applyAlignment="1">
      <alignment horizontal="right" vertical="center"/>
    </xf>
    <xf numFmtId="43" fontId="19" fillId="3" borderId="1" xfId="18" applyNumberFormat="1" applyFont="1" applyFill="1" applyBorder="1" applyAlignment="1">
      <alignment horizontal="right" vertical="center"/>
    </xf>
    <xf numFmtId="0" fontId="19" fillId="3" borderId="1" xfId="18" applyFont="1" applyFill="1" applyBorder="1" applyAlignment="1">
      <alignment horizontal="left" vertical="center"/>
    </xf>
    <xf numFmtId="0" fontId="19" fillId="3" borderId="0" xfId="0" applyFont="1" applyFill="1">
      <alignment vertical="center"/>
    </xf>
    <xf numFmtId="43" fontId="19" fillId="3" borderId="0" xfId="0" applyNumberFormat="1" applyFont="1" applyFill="1">
      <alignment vertical="center"/>
    </xf>
    <xf numFmtId="43" fontId="19" fillId="0" borderId="0" xfId="4" applyFont="1">
      <alignment vertical="center"/>
    </xf>
    <xf numFmtId="43" fontId="19" fillId="0" borderId="0" xfId="4" applyFont="1" applyAlignment="1">
      <alignment vertical="center" wrapText="1"/>
    </xf>
    <xf numFmtId="43" fontId="19" fillId="3" borderId="0" xfId="4" applyFont="1" applyFill="1">
      <alignment vertical="center"/>
    </xf>
    <xf numFmtId="10" fontId="10" fillId="2" borderId="1" xfId="1" applyNumberFormat="1" applyFont="1" applyFill="1" applyBorder="1" applyAlignment="1">
      <alignment horizontal="center" vertical="center"/>
    </xf>
    <xf numFmtId="10" fontId="6" fillId="2" borderId="1" xfId="12" applyNumberFormat="1" applyFill="1" applyBorder="1" applyAlignment="1">
      <alignment horizontal="center" vertical="center" wrapText="1"/>
    </xf>
    <xf numFmtId="176" fontId="19" fillId="3" borderId="1" xfId="18" applyNumberFormat="1" applyFont="1" applyFill="1" applyBorder="1" applyAlignment="1">
      <alignment vertical="center" wrapText="1"/>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10" fontId="4" fillId="2" borderId="1" xfId="5" applyNumberFormat="1" applyFont="1" applyFill="1" applyBorder="1" applyAlignment="1">
      <alignment horizontal="center" vertical="center"/>
    </xf>
    <xf numFmtId="0" fontId="4" fillId="2" borderId="1" xfId="5" applyFont="1" applyFill="1" applyBorder="1">
      <alignment vertical="center"/>
    </xf>
    <xf numFmtId="0" fontId="9" fillId="2" borderId="0" xfId="0" applyFont="1" applyFill="1">
      <alignment vertical="center"/>
    </xf>
    <xf numFmtId="0" fontId="4" fillId="2" borderId="1" xfId="5" applyFont="1" applyFill="1" applyBorder="1" applyAlignment="1">
      <alignment vertical="center" wrapText="1"/>
    </xf>
    <xf numFmtId="176" fontId="4" fillId="2" borderId="1" xfId="5" applyNumberFormat="1" applyFont="1" applyFill="1" applyBorder="1" applyAlignment="1">
      <alignment horizontal="center" vertical="center"/>
    </xf>
    <xf numFmtId="49" fontId="4" fillId="2" borderId="1" xfId="8" applyNumberFormat="1"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2" borderId="1" xfId="8" applyFont="1" applyFill="1" applyBorder="1" applyAlignment="1">
      <alignment horizontal="center" vertical="center"/>
    </xf>
    <xf numFmtId="176" fontId="4" fillId="2" borderId="1" xfId="8" applyNumberFormat="1" applyFont="1" applyFill="1" applyBorder="1" applyAlignment="1">
      <alignment horizontal="center" vertical="center"/>
    </xf>
    <xf numFmtId="0" fontId="4" fillId="2" borderId="1" xfId="8" applyFont="1" applyFill="1" applyBorder="1">
      <alignment vertical="center"/>
    </xf>
    <xf numFmtId="176" fontId="6" fillId="2" borderId="1" xfId="9" applyNumberFormat="1" applyFill="1" applyBorder="1" applyAlignment="1">
      <alignment horizontal="center" vertical="center"/>
    </xf>
    <xf numFmtId="10" fontId="6" fillId="2" borderId="1" xfId="9" applyNumberFormat="1" applyFill="1" applyBorder="1">
      <alignment vertical="center"/>
    </xf>
    <xf numFmtId="0" fontId="12" fillId="2" borderId="1" xfId="1" applyFont="1" applyFill="1" applyBorder="1" applyAlignment="1">
      <alignment horizontal="center" vertical="center"/>
    </xf>
    <xf numFmtId="0" fontId="12" fillId="2" borderId="1"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2" borderId="1" xfId="1" applyFont="1" applyFill="1" applyBorder="1" applyAlignment="1">
      <alignment horizontal="center" vertical="center"/>
    </xf>
    <xf numFmtId="176" fontId="12" fillId="2" borderId="1" xfId="1" applyNumberFormat="1" applyFont="1" applyFill="1" applyBorder="1">
      <alignment vertical="center"/>
    </xf>
    <xf numFmtId="0" fontId="9" fillId="2" borderId="1" xfId="0" applyFont="1" applyFill="1" applyBorder="1" applyAlignment="1">
      <alignment horizontal="center" vertical="center"/>
    </xf>
    <xf numFmtId="0" fontId="4" fillId="2" borderId="1" xfId="15" applyFont="1" applyFill="1" applyBorder="1" applyAlignment="1">
      <alignment horizontal="center" vertical="center"/>
    </xf>
    <xf numFmtId="0" fontId="4" fillId="2" borderId="1" xfId="15" applyFont="1" applyFill="1" applyBorder="1" applyAlignment="1">
      <alignment horizontal="center" vertical="center" wrapText="1"/>
    </xf>
    <xf numFmtId="0" fontId="23" fillId="2" borderId="1" xfId="15" applyFont="1" applyFill="1" applyBorder="1" applyAlignment="1">
      <alignment horizontal="center" vertical="center" wrapText="1"/>
    </xf>
    <xf numFmtId="0" fontId="24" fillId="2" borderId="1" xfId="15" applyFont="1" applyFill="1" applyBorder="1" applyAlignment="1">
      <alignment horizontal="center" vertical="center"/>
    </xf>
    <xf numFmtId="0" fontId="4" fillId="2" borderId="1" xfId="15" applyFont="1" applyFill="1" applyBorder="1">
      <alignment vertical="center"/>
    </xf>
    <xf numFmtId="49" fontId="12" fillId="2" borderId="2"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vertical="center" wrapText="1"/>
    </xf>
    <xf numFmtId="0" fontId="12" fillId="2" borderId="1" xfId="0" applyFont="1" applyFill="1" applyBorder="1" applyAlignment="1">
      <alignment horizontal="center" vertical="center"/>
    </xf>
    <xf numFmtId="176" fontId="12" fillId="2" borderId="1" xfId="0" applyNumberFormat="1" applyFont="1" applyFill="1" applyBorder="1" applyAlignment="1">
      <alignment horizontal="center" vertical="center"/>
    </xf>
    <xf numFmtId="0" fontId="12" fillId="2" borderId="1" xfId="0" applyFont="1" applyFill="1" applyBorder="1">
      <alignment vertical="center"/>
    </xf>
    <xf numFmtId="0" fontId="12" fillId="2" borderId="0" xfId="0" applyFont="1" applyFill="1">
      <alignment vertical="center"/>
    </xf>
    <xf numFmtId="49" fontId="12" fillId="2" borderId="1" xfId="0" applyNumberFormat="1" applyFont="1" applyFill="1" applyBorder="1" applyAlignment="1">
      <alignment vertical="center" wrapText="1"/>
    </xf>
    <xf numFmtId="0" fontId="12"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0" fontId="4" fillId="2" borderId="1" xfId="0" applyNumberFormat="1" applyFont="1" applyFill="1" applyBorder="1" applyAlignment="1">
      <alignment horizontal="center" vertical="center"/>
    </xf>
    <xf numFmtId="0" fontId="4" fillId="2" borderId="1" xfId="0" applyFont="1" applyFill="1" applyBorder="1">
      <alignment vertical="center"/>
    </xf>
    <xf numFmtId="0" fontId="4" fillId="2" borderId="1" xfId="16" applyFont="1" applyFill="1" applyBorder="1" applyAlignment="1">
      <alignment horizontal="center" vertical="center"/>
    </xf>
    <xf numFmtId="10" fontId="4" fillId="2" borderId="1" xfId="15" applyNumberFormat="1" applyFont="1" applyFill="1" applyBorder="1" applyAlignment="1">
      <alignment horizontal="center" vertical="center"/>
    </xf>
    <xf numFmtId="0" fontId="4" fillId="2" borderId="1" xfId="16" applyFont="1" applyFill="1" applyBorder="1" applyAlignment="1">
      <alignment horizontal="center" vertical="center" wrapText="1"/>
    </xf>
    <xf numFmtId="0" fontId="23" fillId="2" borderId="1" xfId="16" applyFont="1" applyFill="1" applyBorder="1" applyAlignment="1">
      <alignment horizontal="center" vertical="center" wrapText="1"/>
    </xf>
    <xf numFmtId="10" fontId="4" fillId="2" borderId="1" xfId="16" applyNumberFormat="1" applyFont="1" applyFill="1" applyBorder="1" applyAlignment="1">
      <alignment horizontal="center" vertical="center"/>
    </xf>
    <xf numFmtId="0" fontId="4" fillId="2" borderId="1" xfId="16" applyFont="1" applyFill="1" applyBorder="1">
      <alignment vertical="center"/>
    </xf>
    <xf numFmtId="0" fontId="2"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vertical="center" wrapText="1"/>
    </xf>
    <xf numFmtId="176" fontId="4" fillId="2" borderId="1" xfId="0" applyNumberFormat="1" applyFont="1" applyFill="1" applyBorder="1" applyAlignment="1">
      <alignment horizontal="center" vertical="center"/>
    </xf>
    <xf numFmtId="0" fontId="14" fillId="3" borderId="1" xfId="19" applyFont="1" applyFill="1" applyBorder="1" applyAlignment="1">
      <alignment vertical="center"/>
    </xf>
    <xf numFmtId="49"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10" fontId="12" fillId="4" borderId="1" xfId="0" applyNumberFormat="1" applyFont="1" applyFill="1" applyBorder="1" applyAlignment="1">
      <alignment horizontal="center" vertical="center"/>
    </xf>
    <xf numFmtId="0" fontId="12" fillId="4" borderId="1" xfId="0" applyFont="1" applyFill="1" applyBorder="1" applyAlignment="1">
      <alignment vertical="center" wrapText="1"/>
    </xf>
    <xf numFmtId="0" fontId="12" fillId="4" borderId="0" xfId="0" applyFont="1" applyFill="1">
      <alignment vertical="center"/>
    </xf>
    <xf numFmtId="0" fontId="19" fillId="0" borderId="2" xfId="18" applyFont="1" applyBorder="1" applyAlignment="1">
      <alignment horizontal="center" vertical="center" wrapText="1"/>
    </xf>
    <xf numFmtId="0" fontId="19" fillId="0" borderId="1" xfId="18" applyFont="1" applyBorder="1" applyAlignment="1">
      <alignment horizontal="center" vertical="center"/>
    </xf>
    <xf numFmtId="0" fontId="19" fillId="3" borderId="1" xfId="18" applyFont="1" applyFill="1" applyBorder="1" applyAlignment="1">
      <alignment horizontal="center" vertical="center"/>
    </xf>
    <xf numFmtId="0" fontId="19" fillId="0" borderId="1" xfId="18" applyFont="1" applyBorder="1" applyAlignment="1">
      <alignment horizontal="left" vertical="center"/>
    </xf>
    <xf numFmtId="0" fontId="19" fillId="0" borderId="1" xfId="18" applyFont="1" applyBorder="1" applyAlignment="1">
      <alignment horizontal="left" vertical="center" wrapText="1"/>
    </xf>
    <xf numFmtId="0" fontId="19" fillId="0" borderId="2" xfId="18" applyFont="1" applyFill="1" applyBorder="1" applyAlignment="1">
      <alignment horizontal="center" vertical="center" wrapText="1"/>
    </xf>
    <xf numFmtId="176" fontId="19" fillId="0" borderId="2" xfId="18" applyNumberFormat="1" applyFont="1" applyBorder="1" applyAlignment="1">
      <alignment horizontal="center" vertical="center" wrapText="1"/>
    </xf>
    <xf numFmtId="176" fontId="19" fillId="0" borderId="1" xfId="18" applyNumberFormat="1" applyFont="1" applyBorder="1" applyAlignment="1">
      <alignment horizontal="right" vertical="center"/>
    </xf>
    <xf numFmtId="43" fontId="19" fillId="0" borderId="2" xfId="4" applyFont="1" applyBorder="1" applyAlignment="1">
      <alignment horizontal="center" vertical="center" wrapText="1"/>
    </xf>
    <xf numFmtId="43" fontId="19" fillId="3" borderId="1" xfId="4" applyFont="1" applyFill="1" applyBorder="1" applyAlignment="1">
      <alignment horizontal="right" vertical="center"/>
    </xf>
    <xf numFmtId="43" fontId="19" fillId="0" borderId="1" xfId="4" applyFont="1" applyBorder="1" applyAlignment="1">
      <alignment horizontal="right" vertical="center"/>
    </xf>
    <xf numFmtId="43" fontId="19" fillId="0" borderId="1" xfId="18" applyNumberFormat="1" applyFont="1" applyBorder="1" applyAlignment="1">
      <alignment horizontal="right" vertical="center"/>
    </xf>
    <xf numFmtId="0" fontId="19" fillId="3" borderId="1" xfId="18" applyFont="1" applyFill="1" applyBorder="1" applyAlignment="1">
      <alignment horizontal="center" vertical="center" wrapText="1"/>
    </xf>
    <xf numFmtId="176" fontId="19" fillId="0" borderId="1" xfId="18" applyNumberFormat="1" applyFont="1" applyBorder="1" applyAlignment="1">
      <alignment vertical="center"/>
    </xf>
    <xf numFmtId="176" fontId="19" fillId="3" borderId="1" xfId="18" applyNumberFormat="1" applyFont="1" applyFill="1" applyBorder="1" applyAlignment="1">
      <alignment horizontal="right" vertical="center"/>
    </xf>
    <xf numFmtId="43" fontId="19" fillId="3" borderId="1" xfId="18" applyNumberFormat="1" applyFont="1" applyFill="1" applyBorder="1" applyAlignment="1">
      <alignment horizontal="right" vertical="center"/>
    </xf>
    <xf numFmtId="43" fontId="19" fillId="0" borderId="1" xfId="18" applyNumberFormat="1" applyFont="1" applyBorder="1" applyAlignment="1">
      <alignment horizontal="right" vertical="center" wrapText="1"/>
    </xf>
    <xf numFmtId="43" fontId="19" fillId="0" borderId="1" xfId="20" applyFont="1" applyBorder="1" applyAlignment="1">
      <alignment horizontal="center" vertical="center"/>
    </xf>
    <xf numFmtId="0" fontId="19" fillId="0" borderId="1" xfId="19" applyNumberFormat="1" applyFont="1" applyBorder="1" applyAlignment="1">
      <alignment horizontal="center" vertical="center"/>
    </xf>
    <xf numFmtId="176" fontId="19" fillId="3" borderId="1" xfId="18" applyNumberFormat="1" applyFont="1" applyFill="1" applyBorder="1" applyAlignment="1">
      <alignment vertical="center"/>
    </xf>
    <xf numFmtId="176" fontId="19" fillId="3" borderId="1" xfId="18" applyNumberFormat="1" applyFont="1" applyFill="1" applyBorder="1" applyAlignment="1">
      <alignment horizontal="left" vertical="center" wrapText="1"/>
    </xf>
    <xf numFmtId="0" fontId="0" fillId="0" borderId="0" xfId="0" applyAlignment="1">
      <alignment horizontal="center" vertical="center"/>
    </xf>
    <xf numFmtId="10" fontId="0" fillId="0" borderId="0" xfId="0" applyNumberFormat="1" applyAlignment="1">
      <alignment horizontal="center" vertical="center"/>
    </xf>
    <xf numFmtId="0" fontId="19" fillId="0" borderId="1" xfId="18" applyFont="1" applyBorder="1" applyAlignment="1">
      <alignment horizontal="center" vertical="center"/>
    </xf>
    <xf numFmtId="0" fontId="19" fillId="0" borderId="3" xfId="18" applyFont="1" applyBorder="1" applyAlignment="1">
      <alignment horizontal="center" vertical="center"/>
    </xf>
    <xf numFmtId="0" fontId="19" fillId="3" borderId="1" xfId="18" applyFont="1" applyFill="1" applyBorder="1" applyAlignment="1">
      <alignment horizontal="left" vertical="center"/>
    </xf>
    <xf numFmtId="178" fontId="0" fillId="0" borderId="0" xfId="0" applyNumberFormat="1" applyAlignment="1">
      <alignment horizontal="center" vertical="center"/>
    </xf>
    <xf numFmtId="179" fontId="0" fillId="0" borderId="0" xfId="0" applyNumberFormat="1" applyAlignment="1">
      <alignment horizontal="center" vertical="center"/>
    </xf>
    <xf numFmtId="10" fontId="19" fillId="0" borderId="1" xfId="18" applyNumberFormat="1" applyFont="1" applyBorder="1" applyAlignment="1">
      <alignment horizontal="right" vertical="center"/>
    </xf>
    <xf numFmtId="10" fontId="19" fillId="3" borderId="1" xfId="18" applyNumberFormat="1" applyFont="1" applyFill="1" applyBorder="1" applyAlignment="1">
      <alignment horizontal="right" vertical="center" wrapText="1"/>
    </xf>
    <xf numFmtId="10" fontId="19" fillId="3" borderId="1" xfId="18" applyNumberFormat="1" applyFont="1" applyFill="1" applyBorder="1" applyAlignment="1">
      <alignment horizontal="left" vertical="center" wrapText="1"/>
    </xf>
    <xf numFmtId="43" fontId="19" fillId="0" borderId="1" xfId="18" applyNumberFormat="1" applyFont="1" applyBorder="1" applyAlignment="1">
      <alignment horizontal="left" vertical="center" wrapText="1"/>
    </xf>
    <xf numFmtId="43" fontId="19" fillId="0" borderId="0" xfId="0" applyNumberFormat="1" applyFont="1" applyAlignment="1">
      <alignment horizontal="center" vertical="center" wrapText="1"/>
    </xf>
    <xf numFmtId="0" fontId="14" fillId="0" borderId="1" xfId="18" applyFont="1" applyBorder="1" applyAlignment="1">
      <alignment horizontal="left" vertical="center"/>
    </xf>
    <xf numFmtId="176" fontId="14" fillId="0" borderId="2" xfId="18" applyNumberFormat="1" applyFont="1" applyBorder="1" applyAlignment="1">
      <alignment horizontal="center" vertical="center" wrapText="1"/>
    </xf>
    <xf numFmtId="43" fontId="20" fillId="0" borderId="0" xfId="4" applyFont="1" applyAlignment="1">
      <alignment horizontal="right" vertical="center"/>
    </xf>
    <xf numFmtId="176" fontId="19" fillId="3" borderId="1" xfId="18" applyNumberFormat="1" applyFont="1" applyFill="1" applyBorder="1" applyAlignment="1">
      <alignment horizontal="left" vertical="center" wrapText="1"/>
    </xf>
    <xf numFmtId="43" fontId="28" fillId="0" borderId="0" xfId="4" applyFont="1" applyAlignment="1">
      <alignment horizontal="right" vertical="center"/>
    </xf>
    <xf numFmtId="0" fontId="20" fillId="0" borderId="0" xfId="0" applyFont="1" applyAlignment="1">
      <alignment horizontal="left" vertical="center"/>
    </xf>
    <xf numFmtId="181" fontId="19" fillId="0" borderId="1" xfId="4" applyNumberFormat="1" applyFont="1" applyBorder="1" applyAlignment="1">
      <alignment horizontal="right" vertical="center"/>
    </xf>
    <xf numFmtId="181" fontId="19" fillId="3" borderId="1" xfId="4" applyNumberFormat="1" applyFont="1" applyFill="1" applyBorder="1" applyAlignment="1">
      <alignment horizontal="right" vertical="center"/>
    </xf>
    <xf numFmtId="0" fontId="19" fillId="0" borderId="1" xfId="19" applyNumberFormat="1" applyFont="1" applyBorder="1" applyAlignment="1">
      <alignment horizontal="right" vertical="center"/>
    </xf>
    <xf numFmtId="0" fontId="19" fillId="0" borderId="1" xfId="18" applyFont="1" applyBorder="1" applyAlignment="1">
      <alignment horizontal="right" vertical="center"/>
    </xf>
    <xf numFmtId="0" fontId="14" fillId="0" borderId="1" xfId="18" applyFont="1" applyBorder="1" applyAlignment="1">
      <alignment horizontal="left"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3" fillId="3" borderId="0" xfId="0" applyFont="1" applyFill="1" applyAlignment="1">
      <alignment horizontal="center"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10" fillId="2" borderId="2" xfId="10" applyFont="1" applyFill="1" applyBorder="1" applyAlignment="1">
      <alignment horizontal="center" vertical="center" wrapText="1"/>
    </xf>
    <xf numFmtId="0" fontId="10" fillId="2" borderId="3" xfId="10" applyFont="1" applyFill="1" applyBorder="1" applyAlignment="1">
      <alignment horizontal="center" vertical="center" wrapText="1"/>
    </xf>
    <xf numFmtId="0" fontId="10" fillId="2" borderId="2" xfId="10" applyFont="1" applyFill="1" applyBorder="1" applyAlignment="1">
      <alignment horizontal="center" vertical="center"/>
    </xf>
    <xf numFmtId="0" fontId="10" fillId="2" borderId="3" xfId="10" applyFont="1" applyFill="1" applyBorder="1" applyAlignment="1">
      <alignment horizontal="center" vertical="center"/>
    </xf>
    <xf numFmtId="0" fontId="6" fillId="2" borderId="2" xfId="11" applyFill="1" applyBorder="1" applyAlignment="1">
      <alignment horizontal="center" vertical="center"/>
    </xf>
    <xf numFmtId="0" fontId="6" fillId="2" borderId="7" xfId="11" applyFill="1" applyBorder="1" applyAlignment="1">
      <alignment horizontal="center" vertical="center"/>
    </xf>
    <xf numFmtId="0" fontId="6" fillId="2" borderId="3" xfId="11" applyFill="1" applyBorder="1" applyAlignment="1">
      <alignment horizontal="center" vertical="center"/>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5" fillId="2" borderId="2" xfId="13" applyFont="1" applyFill="1" applyBorder="1" applyAlignment="1">
      <alignment horizontal="center" vertical="center" wrapText="1"/>
    </xf>
    <xf numFmtId="0" fontId="15" fillId="2" borderId="7" xfId="13" applyFont="1" applyFill="1" applyBorder="1" applyAlignment="1">
      <alignment horizontal="center" vertical="center" wrapText="1"/>
    </xf>
    <xf numFmtId="0" fontId="15" fillId="2" borderId="3" xfId="13"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6" fillId="2" borderId="4" xfId="7" applyFill="1" applyBorder="1" applyAlignment="1">
      <alignment horizontal="center" vertical="center"/>
    </xf>
    <xf numFmtId="0" fontId="6" fillId="2" borderId="6" xfId="7" applyFill="1" applyBorder="1" applyAlignment="1">
      <alignment horizontal="center" vertical="center"/>
    </xf>
    <xf numFmtId="0" fontId="4" fillId="2" borderId="2" xfId="8" applyFont="1" applyFill="1" applyBorder="1" applyAlignment="1">
      <alignment horizontal="center" vertical="center" wrapText="1"/>
    </xf>
    <xf numFmtId="0" fontId="4" fillId="2" borderId="7" xfId="8" applyFont="1" applyFill="1" applyBorder="1" applyAlignment="1">
      <alignment horizontal="center" vertical="center" wrapText="1"/>
    </xf>
    <xf numFmtId="0" fontId="4" fillId="2" borderId="3" xfId="8" applyFont="1" applyFill="1" applyBorder="1" applyAlignment="1">
      <alignment horizontal="center" vertical="center" wrapText="1"/>
    </xf>
    <xf numFmtId="0" fontId="24" fillId="2" borderId="2" xfId="8" applyFont="1" applyFill="1" applyBorder="1" applyAlignment="1">
      <alignment horizontal="center" vertical="center" wrapText="1"/>
    </xf>
    <xf numFmtId="0" fontId="24" fillId="2" borderId="7" xfId="8" applyFont="1" applyFill="1" applyBorder="1" applyAlignment="1">
      <alignment horizontal="center" vertical="center" wrapText="1"/>
    </xf>
    <xf numFmtId="0" fontId="24" fillId="2" borderId="3" xfId="8" applyFont="1" applyFill="1" applyBorder="1" applyAlignment="1">
      <alignment horizontal="center" vertical="center" wrapText="1"/>
    </xf>
    <xf numFmtId="0" fontId="4" fillId="2" borderId="2" xfId="8" applyFont="1" applyFill="1" applyBorder="1" applyAlignment="1">
      <alignment horizontal="center" vertical="center"/>
    </xf>
    <xf numFmtId="0" fontId="4" fillId="2" borderId="7" xfId="8" applyFont="1" applyFill="1" applyBorder="1" applyAlignment="1">
      <alignment horizontal="center" vertical="center"/>
    </xf>
    <xf numFmtId="0" fontId="4" fillId="2" borderId="3" xfId="8" applyFont="1" applyFill="1" applyBorder="1" applyAlignment="1">
      <alignment horizontal="center" vertical="center"/>
    </xf>
    <xf numFmtId="0" fontId="9" fillId="2" borderId="1" xfId="0" applyFont="1" applyFill="1" applyBorder="1" applyAlignment="1">
      <alignment horizontal="center" vertical="center"/>
    </xf>
    <xf numFmtId="0" fontId="24" fillId="2" borderId="2" xfId="8" applyFont="1" applyFill="1" applyBorder="1" applyAlignment="1">
      <alignment horizontal="center" vertical="center"/>
    </xf>
    <xf numFmtId="0" fontId="23" fillId="2" borderId="7" xfId="8" applyFont="1" applyFill="1" applyBorder="1" applyAlignment="1">
      <alignment horizontal="center" vertical="center"/>
    </xf>
    <xf numFmtId="0" fontId="23" fillId="2" borderId="3" xfId="8" applyFont="1" applyFill="1" applyBorder="1" applyAlignment="1">
      <alignment horizontal="center" vertical="center"/>
    </xf>
    <xf numFmtId="0" fontId="4" fillId="2" borderId="4" xfId="5" applyFont="1" applyFill="1" applyBorder="1" applyAlignment="1">
      <alignment horizontal="center" vertical="center"/>
    </xf>
    <xf numFmtId="0" fontId="4" fillId="2" borderId="6" xfId="5" applyFont="1" applyFill="1" applyBorder="1" applyAlignment="1">
      <alignment horizontal="center" vertical="center"/>
    </xf>
    <xf numFmtId="0" fontId="4" fillId="2" borderId="2" xfId="5" applyFont="1" applyFill="1" applyBorder="1" applyAlignment="1">
      <alignment horizontal="center" vertical="center" wrapText="1"/>
    </xf>
    <xf numFmtId="0" fontId="4" fillId="2" borderId="7"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23" fillId="2" borderId="2" xfId="5" applyFont="1" applyFill="1" applyBorder="1" applyAlignment="1">
      <alignment horizontal="center" vertical="center"/>
    </xf>
    <xf numFmtId="0" fontId="23" fillId="2" borderId="7" xfId="5" applyFont="1" applyFill="1" applyBorder="1" applyAlignment="1">
      <alignment horizontal="center" vertical="center"/>
    </xf>
    <xf numFmtId="0" fontId="23" fillId="2" borderId="3" xfId="5" applyFont="1" applyFill="1" applyBorder="1" applyAlignment="1">
      <alignment horizontal="center" vertical="center"/>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2" fillId="4" borderId="2"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3" xfId="0" applyFont="1" applyFill="1" applyBorder="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4" borderId="2" xfId="1" applyFont="1" applyFill="1" applyBorder="1" applyAlignment="1">
      <alignment horizontal="center" vertical="center"/>
    </xf>
    <xf numFmtId="0" fontId="12" fillId="4" borderId="7" xfId="1" applyFont="1" applyFill="1" applyBorder="1" applyAlignment="1">
      <alignment horizontal="center" vertical="center"/>
    </xf>
    <xf numFmtId="0" fontId="12" fillId="4" borderId="3"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6" fillId="2" borderId="2" xfId="14" applyFill="1" applyBorder="1" applyAlignment="1">
      <alignment horizontal="center" vertical="center"/>
    </xf>
    <xf numFmtId="0" fontId="6" fillId="2" borderId="3" xfId="14" applyFill="1" applyBorder="1" applyAlignment="1">
      <alignment horizontal="center" vertical="center"/>
    </xf>
    <xf numFmtId="0" fontId="6" fillId="2" borderId="2" xfId="14" applyFill="1" applyBorder="1" applyAlignment="1">
      <alignment horizontal="center" vertical="center" wrapText="1"/>
    </xf>
    <xf numFmtId="0" fontId="6" fillId="2" borderId="3" xfId="14" applyFill="1" applyBorder="1" applyAlignment="1">
      <alignment horizontal="center" vertical="center" wrapText="1"/>
    </xf>
    <xf numFmtId="0" fontId="6" fillId="2" borderId="2" xfId="13" applyFill="1" applyBorder="1" applyAlignment="1">
      <alignment horizontal="center" vertical="center"/>
    </xf>
    <xf numFmtId="0" fontId="6" fillId="2" borderId="3" xfId="13" applyFill="1" applyBorder="1" applyAlignment="1">
      <alignment horizontal="center" vertical="center"/>
    </xf>
    <xf numFmtId="0" fontId="15" fillId="2" borderId="2" xfId="14" applyFont="1" applyFill="1" applyBorder="1" applyAlignment="1">
      <alignment horizontal="center" vertical="center" wrapText="1"/>
    </xf>
    <xf numFmtId="0" fontId="15" fillId="2" borderId="3" xfId="14"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8" fillId="2" borderId="1" xfId="0" applyFont="1" applyFill="1" applyBorder="1" applyAlignment="1">
      <alignment horizontal="center" vertical="center"/>
    </xf>
    <xf numFmtId="0" fontId="4" fillId="2" borderId="2" xfId="5" applyFont="1" applyFill="1" applyBorder="1" applyAlignment="1">
      <alignment horizontal="center" vertical="center"/>
    </xf>
    <xf numFmtId="0" fontId="4" fillId="2" borderId="7" xfId="5" applyFont="1" applyFill="1" applyBorder="1" applyAlignment="1">
      <alignment horizontal="center" vertical="center"/>
    </xf>
    <xf numFmtId="0" fontId="4" fillId="2" borderId="3" xfId="5" applyFont="1" applyFill="1" applyBorder="1" applyAlignment="1">
      <alignment horizontal="center" vertical="center"/>
    </xf>
    <xf numFmtId="0" fontId="23" fillId="2" borderId="2" xfId="5" applyFont="1" applyFill="1" applyBorder="1" applyAlignment="1">
      <alignment horizontal="center" vertical="center" wrapText="1"/>
    </xf>
    <xf numFmtId="0" fontId="23" fillId="2" borderId="7" xfId="5" applyFont="1" applyFill="1" applyBorder="1" applyAlignment="1">
      <alignment horizontal="center" vertical="center" wrapText="1"/>
    </xf>
    <xf numFmtId="0" fontId="23" fillId="2" borderId="3" xfId="5" applyFont="1" applyFill="1" applyBorder="1" applyAlignment="1">
      <alignment horizontal="center" vertical="center" wrapText="1"/>
    </xf>
    <xf numFmtId="176" fontId="8" fillId="2" borderId="2" xfId="0"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0" fontId="12" fillId="2" borderId="4"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4" fillId="2" borderId="2" xfId="16" applyFont="1" applyFill="1" applyBorder="1" applyAlignment="1">
      <alignment horizontal="center" vertical="center"/>
    </xf>
    <xf numFmtId="0" fontId="4" fillId="2" borderId="3" xfId="16" applyFont="1" applyFill="1" applyBorder="1" applyAlignment="1">
      <alignment horizontal="center" vertical="center"/>
    </xf>
    <xf numFmtId="0" fontId="4" fillId="2" borderId="2" xfId="16" applyFont="1" applyFill="1" applyBorder="1" applyAlignment="1">
      <alignment horizontal="center" vertical="center" wrapText="1"/>
    </xf>
    <xf numFmtId="0" fontId="4" fillId="2" borderId="3" xfId="16" applyFont="1" applyFill="1" applyBorder="1" applyAlignment="1">
      <alignment horizontal="center" vertical="center" wrapText="1"/>
    </xf>
    <xf numFmtId="0" fontId="4" fillId="2" borderId="2" xfId="15" applyFont="1" applyFill="1" applyBorder="1" applyAlignment="1">
      <alignment horizontal="center" vertical="center"/>
    </xf>
    <xf numFmtId="0" fontId="4" fillId="2" borderId="3" xfId="15" applyFont="1" applyFill="1" applyBorder="1" applyAlignment="1">
      <alignment horizontal="center" vertical="center"/>
    </xf>
    <xf numFmtId="0" fontId="24" fillId="2" borderId="2" xfId="16" applyFont="1" applyFill="1" applyBorder="1" applyAlignment="1">
      <alignment horizontal="center" vertical="center" wrapText="1"/>
    </xf>
    <xf numFmtId="0" fontId="24" fillId="2" borderId="3" xfId="16" applyFont="1" applyFill="1" applyBorder="1" applyAlignment="1">
      <alignment horizontal="center" vertical="center" wrapText="1"/>
    </xf>
    <xf numFmtId="0" fontId="23" fillId="2" borderId="2" xfId="16" applyFont="1" applyFill="1" applyBorder="1" applyAlignment="1">
      <alignment horizontal="center" vertical="center" wrapText="1"/>
    </xf>
    <xf numFmtId="0" fontId="23" fillId="2" borderId="3" xfId="16" applyFont="1" applyFill="1" applyBorder="1" applyAlignment="1">
      <alignment horizontal="center" vertical="center" wrapText="1"/>
    </xf>
    <xf numFmtId="0" fontId="4" fillId="2" borderId="2" xfId="15" applyFont="1" applyFill="1" applyBorder="1" applyAlignment="1">
      <alignment horizontal="center" vertical="center" wrapText="1"/>
    </xf>
    <xf numFmtId="0" fontId="4" fillId="2" borderId="3" xfId="15" applyFont="1" applyFill="1" applyBorder="1" applyAlignment="1">
      <alignment horizontal="center" vertical="center" wrapText="1"/>
    </xf>
    <xf numFmtId="0" fontId="23" fillId="2" borderId="2" xfId="15" applyFont="1" applyFill="1" applyBorder="1" applyAlignment="1">
      <alignment horizontal="center" vertical="center"/>
    </xf>
    <xf numFmtId="0" fontId="23" fillId="2" borderId="3" xfId="15" applyFont="1" applyFill="1" applyBorder="1" applyAlignment="1">
      <alignment horizontal="center" vertical="center"/>
    </xf>
    <xf numFmtId="0" fontId="18" fillId="2" borderId="2" xfId="13" applyFont="1" applyFill="1" applyBorder="1" applyAlignment="1">
      <alignment horizontal="center" vertical="center"/>
    </xf>
    <xf numFmtId="0" fontId="15" fillId="2" borderId="3" xfId="13" applyFont="1" applyFill="1" applyBorder="1" applyAlignment="1">
      <alignment horizontal="center" vertical="center"/>
    </xf>
    <xf numFmtId="0" fontId="8" fillId="2" borderId="1" xfId="0" applyFont="1" applyFill="1" applyBorder="1" applyAlignment="1">
      <alignment horizontal="center" vertical="center" wrapText="1"/>
    </xf>
    <xf numFmtId="0" fontId="15" fillId="2" borderId="1" xfId="17" applyFont="1" applyFill="1" applyBorder="1" applyAlignment="1">
      <alignment horizontal="center" vertical="center" wrapText="1"/>
    </xf>
    <xf numFmtId="0" fontId="19" fillId="0" borderId="1" xfId="18" applyFont="1" applyBorder="1" applyAlignment="1">
      <alignment horizontal="center" vertical="center"/>
    </xf>
    <xf numFmtId="0" fontId="19" fillId="0" borderId="2" xfId="18" applyFont="1" applyFill="1" applyBorder="1" applyAlignment="1">
      <alignment horizontal="left" vertical="center"/>
    </xf>
    <xf numFmtId="0" fontId="19" fillId="0" borderId="3" xfId="18" applyFont="1" applyFill="1" applyBorder="1" applyAlignment="1">
      <alignment horizontal="left" vertical="center"/>
    </xf>
    <xf numFmtId="0" fontId="19" fillId="0" borderId="7" xfId="18" applyFont="1" applyFill="1" applyBorder="1" applyAlignment="1">
      <alignment horizontal="left" vertical="center"/>
    </xf>
    <xf numFmtId="0" fontId="19" fillId="0" borderId="2" xfId="18" applyFont="1" applyBorder="1" applyAlignment="1">
      <alignment horizontal="center" vertical="center"/>
    </xf>
    <xf numFmtId="0" fontId="19" fillId="0" borderId="3" xfId="18" applyFont="1" applyBorder="1" applyAlignment="1">
      <alignment horizontal="center" vertical="center"/>
    </xf>
    <xf numFmtId="0" fontId="14" fillId="3" borderId="2" xfId="18" applyFont="1" applyFill="1" applyBorder="1" applyAlignment="1">
      <alignment horizontal="left" vertical="center"/>
    </xf>
    <xf numFmtId="0" fontId="14" fillId="3" borderId="3" xfId="18" applyFont="1" applyFill="1" applyBorder="1" applyAlignment="1">
      <alignment horizontal="left" vertical="center"/>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9" fillId="3" borderId="2" xfId="18" applyFont="1" applyFill="1" applyBorder="1" applyAlignment="1">
      <alignment horizontal="left" vertical="center" wrapText="1"/>
    </xf>
    <xf numFmtId="0" fontId="19" fillId="3" borderId="3" xfId="18" applyFont="1" applyFill="1" applyBorder="1" applyAlignment="1">
      <alignment horizontal="left" vertical="center" wrapText="1"/>
    </xf>
    <xf numFmtId="0" fontId="19" fillId="3" borderId="2" xfId="18" applyFont="1" applyFill="1" applyBorder="1" applyAlignment="1">
      <alignment horizontal="left" vertical="center"/>
    </xf>
    <xf numFmtId="0" fontId="19" fillId="3" borderId="3" xfId="18" applyFont="1" applyFill="1" applyBorder="1" applyAlignment="1">
      <alignment horizontal="left" vertical="center"/>
    </xf>
    <xf numFmtId="0" fontId="22" fillId="0" borderId="8" xfId="18" applyFont="1" applyBorder="1" applyAlignment="1">
      <alignment horizontal="left" vertical="center"/>
    </xf>
    <xf numFmtId="0" fontId="19" fillId="0" borderId="7" xfId="18" applyFont="1" applyBorder="1" applyAlignment="1">
      <alignment horizontal="center" vertical="center"/>
    </xf>
    <xf numFmtId="0" fontId="14" fillId="3" borderId="7" xfId="18" applyFont="1" applyFill="1" applyBorder="1" applyAlignment="1">
      <alignment horizontal="left" vertical="center"/>
    </xf>
    <xf numFmtId="0" fontId="19" fillId="3" borderId="7" xfId="18" applyFont="1" applyFill="1" applyBorder="1" applyAlignment="1">
      <alignment horizontal="left" vertical="center"/>
    </xf>
    <xf numFmtId="0" fontId="19" fillId="0" borderId="4" xfId="18" applyFont="1" applyBorder="1" applyAlignment="1">
      <alignment horizontal="center" vertical="center"/>
    </xf>
    <xf numFmtId="0" fontId="19" fillId="0" borderId="5" xfId="18" applyFont="1" applyBorder="1" applyAlignment="1">
      <alignment horizontal="center" vertical="center"/>
    </xf>
    <xf numFmtId="0" fontId="19" fillId="0" borderId="6" xfId="18" applyFont="1" applyBorder="1" applyAlignment="1">
      <alignment horizontal="center" vertical="center"/>
    </xf>
    <xf numFmtId="0" fontId="19" fillId="3" borderId="2" xfId="18" applyFont="1" applyFill="1" applyBorder="1" applyAlignment="1">
      <alignment horizontal="center" vertical="center"/>
    </xf>
    <xf numFmtId="0" fontId="19" fillId="3" borderId="7" xfId="18" applyFont="1" applyFill="1" applyBorder="1" applyAlignment="1">
      <alignment horizontal="center" vertical="center"/>
    </xf>
    <xf numFmtId="0" fontId="19" fillId="3" borderId="3" xfId="18" applyFont="1" applyFill="1" applyBorder="1" applyAlignment="1">
      <alignment horizontal="center" vertical="center"/>
    </xf>
    <xf numFmtId="0" fontId="14" fillId="3" borderId="1" xfId="18" applyFont="1" applyFill="1" applyBorder="1" applyAlignment="1">
      <alignment horizontal="left" vertical="center"/>
    </xf>
    <xf numFmtId="0" fontId="19" fillId="3" borderId="1" xfId="18" applyFont="1" applyFill="1" applyBorder="1" applyAlignment="1">
      <alignment horizontal="left" vertical="center"/>
    </xf>
    <xf numFmtId="0" fontId="19" fillId="0" borderId="2" xfId="18" applyFont="1" applyBorder="1" applyAlignment="1">
      <alignment horizontal="left" vertical="center"/>
    </xf>
    <xf numFmtId="0" fontId="19" fillId="0" borderId="3" xfId="18" applyFont="1" applyBorder="1" applyAlignment="1">
      <alignment horizontal="left" vertical="center"/>
    </xf>
    <xf numFmtId="0" fontId="19" fillId="0" borderId="2" xfId="1" applyFont="1" applyFill="1" applyBorder="1" applyAlignment="1">
      <alignment horizontal="left" vertical="center" wrapText="1"/>
    </xf>
    <xf numFmtId="0" fontId="19" fillId="0" borderId="3" xfId="1" applyFont="1" applyFill="1" applyBorder="1" applyAlignment="1">
      <alignment horizontal="left" vertical="center" wrapText="1"/>
    </xf>
    <xf numFmtId="0" fontId="14" fillId="0" borderId="2" xfId="18" applyFont="1" applyBorder="1" applyAlignment="1">
      <alignment horizontal="left" vertical="center" wrapText="1"/>
    </xf>
    <xf numFmtId="0" fontId="19" fillId="0" borderId="3" xfId="18" applyFont="1" applyBorder="1" applyAlignment="1">
      <alignment horizontal="left" vertical="center" wrapText="1"/>
    </xf>
    <xf numFmtId="0" fontId="14" fillId="3" borderId="2" xfId="18" applyFont="1" applyFill="1" applyBorder="1" applyAlignment="1">
      <alignment horizontal="center" vertical="center" wrapText="1"/>
    </xf>
    <xf numFmtId="0" fontId="19" fillId="3" borderId="7" xfId="18" applyFont="1" applyFill="1" applyBorder="1" applyAlignment="1">
      <alignment horizontal="center" vertical="center" wrapText="1"/>
    </xf>
    <xf numFmtId="0" fontId="19" fillId="3" borderId="3" xfId="18" applyFont="1" applyFill="1" applyBorder="1" applyAlignment="1">
      <alignment horizontal="center" vertical="center" wrapText="1"/>
    </xf>
  </cellXfs>
  <cellStyles count="24">
    <cellStyle name="常规" xfId="0" builtinId="0"/>
    <cellStyle name="常规 10" xfId="11"/>
    <cellStyle name="常规 11" xfId="12"/>
    <cellStyle name="常规 12" xfId="13"/>
    <cellStyle name="常规 13" xfId="14"/>
    <cellStyle name="常规 14" xfId="15"/>
    <cellStyle name="常规 15" xfId="16"/>
    <cellStyle name="常规 16" xfId="17"/>
    <cellStyle name="常规 17" xfId="18"/>
    <cellStyle name="常规 18" xfId="19"/>
    <cellStyle name="常规 19" xfId="21"/>
    <cellStyle name="常规 2" xfId="1"/>
    <cellStyle name="常规 2 2" xfId="6"/>
    <cellStyle name="常规 20" xfId="22"/>
    <cellStyle name="常规 21" xfId="23"/>
    <cellStyle name="常规 3" xfId="2"/>
    <cellStyle name="常规 4" xfId="3"/>
    <cellStyle name="常规 5" xfId="5"/>
    <cellStyle name="常规 6" xfId="7"/>
    <cellStyle name="常规 7" xfId="8"/>
    <cellStyle name="常规 8" xfId="9"/>
    <cellStyle name="常规 9" xfId="10"/>
    <cellStyle name="千位分隔" xfId="4" builtinId="3"/>
    <cellStyle name="千位分隔 2" xfId="2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A68"/>
  <sheetViews>
    <sheetView topLeftCell="A10" workbookViewId="0">
      <selection activeCell="B15" sqref="B15"/>
    </sheetView>
  </sheetViews>
  <sheetFormatPr defaultRowHeight="13.5"/>
  <cols>
    <col min="1" max="1" width="5.875" style="205" customWidth="1"/>
    <col min="2" max="2" width="27.125" style="205" customWidth="1"/>
    <col min="3" max="3" width="20.25" style="205" customWidth="1"/>
    <col min="4" max="4" width="11.375" style="205" customWidth="1"/>
    <col min="5" max="5" width="4.25" style="208" customWidth="1"/>
    <col min="6" max="6" width="5.5" style="208" customWidth="1"/>
    <col min="7" max="7" width="6.25" style="208" customWidth="1"/>
    <col min="8" max="8" width="9.875" style="226" customWidth="1"/>
    <col min="9" max="9" width="12.5" style="208" customWidth="1"/>
    <col min="10" max="10" width="7.625" style="208" hidden="1" customWidth="1"/>
    <col min="11" max="11" width="7.625" style="208" customWidth="1"/>
    <col min="12" max="12" width="37.5" style="208" customWidth="1"/>
    <col min="13" max="13" width="28.75" style="208" customWidth="1"/>
    <col min="14" max="14" width="9" style="205"/>
    <col min="15" max="15" width="37.625" style="205" customWidth="1"/>
    <col min="16" max="16" width="10.375" style="205" customWidth="1"/>
    <col min="17" max="17" width="9.625" style="205" customWidth="1"/>
    <col min="18" max="18" width="9.5" style="205" customWidth="1"/>
    <col min="19" max="19" width="4.625" style="205" customWidth="1"/>
    <col min="20" max="20" width="15.25" style="205" customWidth="1"/>
    <col min="21" max="22" width="11.5" style="205" customWidth="1"/>
    <col min="23" max="23" width="9" style="205"/>
    <col min="24" max="24" width="9.5" style="205" customWidth="1"/>
    <col min="25" max="25" width="11.25" style="205" customWidth="1"/>
    <col min="26" max="26" width="15.375" style="206" customWidth="1"/>
    <col min="27" max="16384" width="9" style="7"/>
  </cols>
  <sheetData>
    <row r="1" spans="1:26" ht="65.25" customHeight="1">
      <c r="A1" s="350" t="s">
        <v>10</v>
      </c>
      <c r="B1" s="350"/>
      <c r="C1" s="350"/>
      <c r="D1" s="350"/>
      <c r="E1" s="350"/>
      <c r="F1" s="350"/>
      <c r="G1" s="350"/>
      <c r="H1" s="350"/>
      <c r="I1" s="350"/>
      <c r="J1" s="350"/>
      <c r="K1" s="350"/>
      <c r="L1" s="350"/>
      <c r="M1" s="350"/>
      <c r="N1" s="350"/>
      <c r="O1" s="350"/>
      <c r="P1" s="350"/>
      <c r="Q1" s="350"/>
      <c r="R1" s="350"/>
      <c r="S1" s="350"/>
      <c r="T1" s="204"/>
    </row>
    <row r="2" spans="1:26" ht="23.25" customHeight="1">
      <c r="A2" s="349" t="s">
        <v>0</v>
      </c>
      <c r="B2" s="349" t="s">
        <v>1</v>
      </c>
      <c r="C2" s="346" t="s">
        <v>71</v>
      </c>
      <c r="D2" s="351" t="s">
        <v>11</v>
      </c>
      <c r="E2" s="352"/>
      <c r="F2" s="352"/>
      <c r="G2" s="352"/>
      <c r="H2" s="352"/>
      <c r="I2" s="352"/>
      <c r="J2" s="352"/>
      <c r="K2" s="352"/>
      <c r="L2" s="352"/>
      <c r="M2" s="352"/>
      <c r="N2" s="352"/>
      <c r="O2" s="352"/>
      <c r="P2" s="352"/>
      <c r="Q2" s="352"/>
      <c r="R2" s="352"/>
      <c r="S2" s="353"/>
      <c r="T2" s="343" t="s">
        <v>18</v>
      </c>
      <c r="U2" s="349" t="s">
        <v>12</v>
      </c>
      <c r="V2" s="349"/>
      <c r="W2" s="343" t="s">
        <v>79</v>
      </c>
      <c r="X2" s="346" t="s">
        <v>15</v>
      </c>
      <c r="Y2" s="343" t="s">
        <v>91</v>
      </c>
      <c r="Z2" s="343" t="s">
        <v>66</v>
      </c>
    </row>
    <row r="3" spans="1:26" ht="135" customHeight="1">
      <c r="A3" s="349"/>
      <c r="B3" s="349"/>
      <c r="C3" s="348"/>
      <c r="D3" s="151" t="s">
        <v>17</v>
      </c>
      <c r="E3" s="4" t="s">
        <v>2</v>
      </c>
      <c r="F3" s="4" t="s">
        <v>3</v>
      </c>
      <c r="G3" s="2" t="s">
        <v>4</v>
      </c>
      <c r="H3" s="207" t="s">
        <v>73</v>
      </c>
      <c r="I3" s="2" t="s">
        <v>19</v>
      </c>
      <c r="J3" s="4" t="s">
        <v>5</v>
      </c>
      <c r="K3" s="2" t="s">
        <v>6</v>
      </c>
      <c r="L3" s="2" t="s">
        <v>65</v>
      </c>
      <c r="M3" s="2" t="s">
        <v>20</v>
      </c>
      <c r="N3" s="2" t="s">
        <v>7</v>
      </c>
      <c r="O3" s="4" t="s">
        <v>87</v>
      </c>
      <c r="P3" s="2" t="s">
        <v>8</v>
      </c>
      <c r="Q3" s="4" t="s">
        <v>16</v>
      </c>
      <c r="R3" s="4" t="s">
        <v>9</v>
      </c>
      <c r="S3" s="2" t="s">
        <v>21</v>
      </c>
      <c r="T3" s="345"/>
      <c r="U3" s="4" t="s">
        <v>13</v>
      </c>
      <c r="V3" s="4" t="s">
        <v>14</v>
      </c>
      <c r="W3" s="345"/>
      <c r="X3" s="348"/>
      <c r="Y3" s="345"/>
      <c r="Z3" s="345"/>
    </row>
    <row r="4" spans="1:26" ht="117" customHeight="1">
      <c r="A4" s="6">
        <v>1</v>
      </c>
      <c r="B4" s="227" t="s">
        <v>518</v>
      </c>
      <c r="C4" s="4" t="s">
        <v>81</v>
      </c>
      <c r="D4" s="6" t="s">
        <v>74</v>
      </c>
      <c r="F4" s="4" t="s">
        <v>72</v>
      </c>
      <c r="G4" s="4" t="s">
        <v>72</v>
      </c>
      <c r="H4" s="8" t="s">
        <v>75</v>
      </c>
      <c r="I4" s="4" t="s">
        <v>80</v>
      </c>
      <c r="J4" s="4"/>
      <c r="K4" s="4" t="s">
        <v>82</v>
      </c>
      <c r="L4" s="4" t="s">
        <v>84</v>
      </c>
      <c r="M4" s="209" t="s">
        <v>83</v>
      </c>
      <c r="O4" s="4" t="s">
        <v>86</v>
      </c>
      <c r="P4" s="4" t="s">
        <v>89</v>
      </c>
      <c r="Q4" s="6" t="s">
        <v>85</v>
      </c>
      <c r="R4" s="6" t="s">
        <v>85</v>
      </c>
      <c r="S4" s="4" t="s">
        <v>88</v>
      </c>
      <c r="T4" s="4" t="s">
        <v>78</v>
      </c>
      <c r="U4" s="6" t="s">
        <v>76</v>
      </c>
      <c r="V4" s="6" t="s">
        <v>77</v>
      </c>
      <c r="W4" s="6">
        <v>3000</v>
      </c>
      <c r="X4" s="4" t="s">
        <v>131</v>
      </c>
      <c r="Y4" s="6">
        <v>279487.5</v>
      </c>
      <c r="Z4" s="4" t="s">
        <v>90</v>
      </c>
    </row>
    <row r="5" spans="1:26" ht="25.5" customHeight="1">
      <c r="A5" s="6">
        <v>2</v>
      </c>
      <c r="B5" s="6" t="s">
        <v>68</v>
      </c>
      <c r="C5" s="6"/>
      <c r="D5" s="6"/>
      <c r="E5" s="4"/>
      <c r="F5" s="4"/>
      <c r="G5" s="4"/>
      <c r="H5" s="8"/>
      <c r="I5" s="4"/>
      <c r="J5" s="4"/>
      <c r="K5" s="4"/>
      <c r="L5" s="4"/>
      <c r="M5" s="4"/>
      <c r="N5" s="6"/>
      <c r="O5" s="6"/>
      <c r="P5" s="6"/>
      <c r="Q5" s="6"/>
      <c r="R5" s="6"/>
      <c r="S5" s="6"/>
      <c r="T5" s="6"/>
      <c r="U5" s="6"/>
      <c r="V5" s="6"/>
      <c r="W5" s="6"/>
      <c r="X5" s="6"/>
      <c r="Y5" s="6"/>
      <c r="Z5" s="10"/>
    </row>
    <row r="6" spans="1:26" ht="96.75" customHeight="1">
      <c r="A6" s="346">
        <v>3</v>
      </c>
      <c r="B6" s="346" t="s">
        <v>61</v>
      </c>
      <c r="C6" s="343" t="s">
        <v>122</v>
      </c>
      <c r="D6" s="346" t="s">
        <v>107</v>
      </c>
      <c r="E6" s="343" t="s">
        <v>72</v>
      </c>
      <c r="F6" s="343" t="s">
        <v>72</v>
      </c>
      <c r="G6" s="343" t="s">
        <v>72</v>
      </c>
      <c r="H6" s="8" t="s">
        <v>108</v>
      </c>
      <c r="I6" s="4" t="s">
        <v>113</v>
      </c>
      <c r="J6" s="4"/>
      <c r="K6" s="4" t="s">
        <v>105</v>
      </c>
      <c r="L6" s="4" t="s">
        <v>115</v>
      </c>
      <c r="M6" s="4" t="s">
        <v>114</v>
      </c>
      <c r="N6" s="6" t="s">
        <v>85</v>
      </c>
      <c r="O6" s="6" t="s">
        <v>116</v>
      </c>
      <c r="P6" s="6" t="s">
        <v>85</v>
      </c>
      <c r="Q6" s="6" t="s">
        <v>85</v>
      </c>
      <c r="R6" s="6" t="s">
        <v>85</v>
      </c>
      <c r="S6" s="346" t="s">
        <v>72</v>
      </c>
      <c r="T6" s="6" t="s">
        <v>109</v>
      </c>
      <c r="U6" s="6" t="s">
        <v>110</v>
      </c>
      <c r="V6" s="6" t="s">
        <v>111</v>
      </c>
      <c r="W6" s="6">
        <v>300</v>
      </c>
      <c r="X6" s="9">
        <v>6.0900000000000003E-2</v>
      </c>
      <c r="Y6" s="6"/>
      <c r="Z6" s="10" t="s">
        <v>112</v>
      </c>
    </row>
    <row r="7" spans="1:26" ht="96.75" customHeight="1">
      <c r="A7" s="347"/>
      <c r="B7" s="347"/>
      <c r="C7" s="344"/>
      <c r="D7" s="347"/>
      <c r="E7" s="344"/>
      <c r="F7" s="344"/>
      <c r="G7" s="344"/>
      <c r="H7" s="8" t="s">
        <v>117</v>
      </c>
      <c r="I7" s="4" t="s">
        <v>121</v>
      </c>
      <c r="J7" s="4"/>
      <c r="K7" s="4" t="s">
        <v>105</v>
      </c>
      <c r="L7" s="4" t="s">
        <v>124</v>
      </c>
      <c r="M7" s="4" t="s">
        <v>123</v>
      </c>
      <c r="N7" s="4" t="s">
        <v>72</v>
      </c>
      <c r="O7" s="6" t="s">
        <v>116</v>
      </c>
      <c r="P7" s="6" t="s">
        <v>85</v>
      </c>
      <c r="Q7" s="6" t="s">
        <v>85</v>
      </c>
      <c r="R7" s="6" t="s">
        <v>85</v>
      </c>
      <c r="S7" s="347"/>
      <c r="T7" s="6" t="s">
        <v>109</v>
      </c>
      <c r="U7" s="6" t="s">
        <v>118</v>
      </c>
      <c r="V7" s="6" t="s">
        <v>119</v>
      </c>
      <c r="W7" s="6">
        <v>300</v>
      </c>
      <c r="X7" s="9">
        <v>0.06</v>
      </c>
      <c r="Y7" s="6"/>
      <c r="Z7" s="10" t="s">
        <v>120</v>
      </c>
    </row>
    <row r="8" spans="1:26" ht="45" customHeight="1">
      <c r="A8" s="348"/>
      <c r="B8" s="348"/>
      <c r="C8" s="345"/>
      <c r="D8" s="348"/>
      <c r="E8" s="345"/>
      <c r="F8" s="345"/>
      <c r="G8" s="345"/>
      <c r="H8" s="8" t="s">
        <v>125</v>
      </c>
      <c r="I8" s="4" t="s">
        <v>129</v>
      </c>
      <c r="J8" s="4"/>
      <c r="K8" s="4" t="s">
        <v>105</v>
      </c>
      <c r="L8" s="4" t="s">
        <v>130</v>
      </c>
      <c r="M8" s="4" t="s">
        <v>123</v>
      </c>
      <c r="N8" s="4" t="s">
        <v>72</v>
      </c>
      <c r="O8" s="6" t="s">
        <v>116</v>
      </c>
      <c r="P8" s="6" t="s">
        <v>85</v>
      </c>
      <c r="Q8" s="6" t="s">
        <v>85</v>
      </c>
      <c r="R8" s="6" t="s">
        <v>85</v>
      </c>
      <c r="S8" s="348"/>
      <c r="T8" s="6" t="s">
        <v>126</v>
      </c>
      <c r="U8" s="6" t="s">
        <v>127</v>
      </c>
      <c r="V8" s="6" t="s">
        <v>128</v>
      </c>
      <c r="W8" s="6">
        <v>200</v>
      </c>
      <c r="X8" s="9">
        <v>5.8799999999999998E-2</v>
      </c>
      <c r="Y8" s="6"/>
      <c r="Z8" s="10" t="s">
        <v>96</v>
      </c>
    </row>
    <row r="9" spans="1:26" ht="87" customHeight="1">
      <c r="A9" s="346">
        <v>4</v>
      </c>
      <c r="B9" s="346" t="s">
        <v>67</v>
      </c>
      <c r="C9" s="346"/>
      <c r="D9" s="346" t="s">
        <v>132</v>
      </c>
      <c r="E9" s="343" t="s">
        <v>270</v>
      </c>
      <c r="F9" s="343" t="s">
        <v>72</v>
      </c>
      <c r="G9" s="343" t="s">
        <v>88</v>
      </c>
      <c r="H9" s="8" t="s">
        <v>133</v>
      </c>
      <c r="I9" s="4" t="s">
        <v>138</v>
      </c>
      <c r="J9" s="4"/>
      <c r="K9" s="4" t="s">
        <v>116</v>
      </c>
      <c r="L9" s="4" t="s">
        <v>137</v>
      </c>
      <c r="M9" s="4" t="s">
        <v>139</v>
      </c>
      <c r="N9" s="4" t="s">
        <v>85</v>
      </c>
      <c r="O9" s="4" t="s">
        <v>116</v>
      </c>
      <c r="P9" s="4" t="s">
        <v>85</v>
      </c>
      <c r="Q9" s="4" t="s">
        <v>85</v>
      </c>
      <c r="R9" s="4" t="s">
        <v>85</v>
      </c>
      <c r="S9" s="346" t="s">
        <v>147</v>
      </c>
      <c r="T9" s="6" t="s">
        <v>134</v>
      </c>
      <c r="U9" s="6" t="s">
        <v>135</v>
      </c>
      <c r="V9" s="6" t="s">
        <v>136</v>
      </c>
      <c r="W9" s="6">
        <v>394</v>
      </c>
      <c r="X9" s="9">
        <v>8.6999999999999994E-2</v>
      </c>
      <c r="Y9" s="6"/>
      <c r="Z9" s="10" t="s">
        <v>96</v>
      </c>
    </row>
    <row r="10" spans="1:26" ht="42.75" customHeight="1">
      <c r="A10" s="348"/>
      <c r="B10" s="348"/>
      <c r="C10" s="348"/>
      <c r="D10" s="348"/>
      <c r="E10" s="345"/>
      <c r="F10" s="345"/>
      <c r="G10" s="345"/>
      <c r="H10" s="8" t="s">
        <v>140</v>
      </c>
      <c r="I10" s="4" t="s">
        <v>143</v>
      </c>
      <c r="J10" s="4"/>
      <c r="K10" s="4" t="s">
        <v>116</v>
      </c>
      <c r="L10" s="4" t="s">
        <v>144</v>
      </c>
      <c r="M10" s="4" t="s">
        <v>145</v>
      </c>
      <c r="N10" s="4" t="s">
        <v>85</v>
      </c>
      <c r="O10" s="4" t="s">
        <v>146</v>
      </c>
      <c r="P10" s="4" t="s">
        <v>85</v>
      </c>
      <c r="Q10" s="4" t="s">
        <v>85</v>
      </c>
      <c r="R10" s="4" t="s">
        <v>85</v>
      </c>
      <c r="S10" s="348"/>
      <c r="T10" s="6" t="s">
        <v>134</v>
      </c>
      <c r="U10" s="6" t="s">
        <v>141</v>
      </c>
      <c r="V10" s="6" t="s">
        <v>142</v>
      </c>
      <c r="W10" s="6">
        <v>388</v>
      </c>
      <c r="X10" s="9">
        <v>8.6999999999999994E-2</v>
      </c>
      <c r="Y10" s="6"/>
      <c r="Z10" s="10" t="s">
        <v>96</v>
      </c>
    </row>
    <row r="11" spans="1:26">
      <c r="A11" s="6">
        <v>5</v>
      </c>
      <c r="B11" s="6" t="s">
        <v>48</v>
      </c>
      <c r="C11" s="6"/>
      <c r="D11" s="6"/>
      <c r="E11" s="4"/>
      <c r="F11" s="4"/>
      <c r="G11" s="4"/>
      <c r="H11" s="8"/>
      <c r="I11" s="4"/>
      <c r="J11" s="4"/>
      <c r="K11" s="4"/>
      <c r="L11" s="4"/>
      <c r="M11" s="4"/>
      <c r="N11" s="6"/>
      <c r="O11" s="6"/>
      <c r="P11" s="6"/>
      <c r="Q11" s="6"/>
      <c r="R11" s="6"/>
      <c r="S11" s="6"/>
      <c r="T11" s="6"/>
      <c r="U11" s="6"/>
      <c r="V11" s="6"/>
      <c r="W11" s="6"/>
      <c r="X11" s="6"/>
      <c r="Y11" s="6"/>
      <c r="Z11" s="10"/>
    </row>
    <row r="12" spans="1:26">
      <c r="A12" s="6">
        <v>6</v>
      </c>
      <c r="B12" s="227" t="s">
        <v>31</v>
      </c>
      <c r="C12" s="6"/>
      <c r="D12" s="6"/>
      <c r="E12" s="4"/>
      <c r="F12" s="4"/>
      <c r="G12" s="4"/>
      <c r="H12" s="8"/>
      <c r="I12" s="4"/>
      <c r="J12" s="4"/>
      <c r="K12" s="4"/>
      <c r="L12" s="4"/>
      <c r="M12" s="4"/>
      <c r="N12" s="6"/>
      <c r="O12" s="6"/>
      <c r="P12" s="6"/>
      <c r="Q12" s="6"/>
      <c r="R12" s="6"/>
      <c r="S12" s="6"/>
      <c r="T12" s="6"/>
      <c r="U12" s="6"/>
      <c r="V12" s="6"/>
      <c r="W12" s="6"/>
      <c r="X12" s="6"/>
      <c r="Y12" s="6"/>
      <c r="Z12" s="10"/>
    </row>
    <row r="13" spans="1:26">
      <c r="A13" s="6">
        <v>7</v>
      </c>
      <c r="B13" s="213" t="s">
        <v>32</v>
      </c>
      <c r="C13" s="6"/>
      <c r="D13" s="6"/>
      <c r="E13" s="4"/>
      <c r="F13" s="4"/>
      <c r="G13" s="4"/>
      <c r="H13" s="8"/>
      <c r="I13" s="4"/>
      <c r="J13" s="4"/>
      <c r="K13" s="4"/>
      <c r="L13" s="4"/>
      <c r="M13" s="4"/>
      <c r="N13" s="6"/>
      <c r="O13" s="6"/>
      <c r="P13" s="6"/>
      <c r="Q13" s="6"/>
      <c r="R13" s="6"/>
      <c r="S13" s="6"/>
      <c r="T13" s="6"/>
      <c r="U13" s="6"/>
      <c r="V13" s="6"/>
      <c r="W13" s="6"/>
      <c r="X13" s="6"/>
      <c r="Y13" s="6"/>
      <c r="Z13" s="10"/>
    </row>
    <row r="14" spans="1:26">
      <c r="A14" s="6">
        <v>8</v>
      </c>
      <c r="B14" s="6" t="s">
        <v>54</v>
      </c>
      <c r="C14" s="6"/>
      <c r="D14" s="6"/>
      <c r="E14" s="4"/>
      <c r="F14" s="4"/>
      <c r="G14" s="4"/>
      <c r="H14" s="8"/>
      <c r="I14" s="4"/>
      <c r="J14" s="4"/>
      <c r="K14" s="4"/>
      <c r="L14" s="4"/>
      <c r="M14" s="4"/>
      <c r="N14" s="6"/>
      <c r="O14" s="6"/>
      <c r="P14" s="6"/>
      <c r="Q14" s="6"/>
      <c r="R14" s="6"/>
      <c r="S14" s="6"/>
      <c r="T14" s="6"/>
      <c r="U14" s="6"/>
      <c r="V14" s="6"/>
      <c r="W14" s="6"/>
      <c r="X14" s="6"/>
      <c r="Y14" s="6"/>
      <c r="Z14" s="10"/>
    </row>
    <row r="15" spans="1:26">
      <c r="A15" s="6">
        <v>9</v>
      </c>
      <c r="B15" s="6" t="s">
        <v>64</v>
      </c>
      <c r="C15" s="6"/>
      <c r="D15" s="6"/>
      <c r="E15" s="4"/>
      <c r="F15" s="4"/>
      <c r="G15" s="4"/>
      <c r="H15" s="8"/>
      <c r="I15" s="4"/>
      <c r="J15" s="4"/>
      <c r="K15" s="4"/>
      <c r="L15" s="4"/>
      <c r="M15" s="4"/>
      <c r="N15" s="6"/>
      <c r="O15" s="6"/>
      <c r="P15" s="6"/>
      <c r="Q15" s="6"/>
      <c r="R15" s="6"/>
      <c r="S15" s="6"/>
      <c r="T15" s="6"/>
      <c r="U15" s="6"/>
      <c r="V15" s="6"/>
      <c r="W15" s="6"/>
      <c r="X15" s="6"/>
      <c r="Y15" s="6"/>
      <c r="Z15" s="10"/>
    </row>
    <row r="16" spans="1:26" ht="50.25" customHeight="1">
      <c r="A16" s="346">
        <v>10</v>
      </c>
      <c r="B16" s="346" t="s">
        <v>33</v>
      </c>
      <c r="C16" s="346"/>
      <c r="D16" s="346" t="s">
        <v>269</v>
      </c>
      <c r="E16" s="343" t="s">
        <v>88</v>
      </c>
      <c r="F16" s="343" t="s">
        <v>270</v>
      </c>
      <c r="G16" s="343" t="s">
        <v>270</v>
      </c>
      <c r="H16" s="8" t="s">
        <v>272</v>
      </c>
      <c r="I16" s="4" t="s">
        <v>289</v>
      </c>
      <c r="J16" s="4"/>
      <c r="K16" s="4"/>
      <c r="L16" s="4" t="s">
        <v>299</v>
      </c>
      <c r="M16" s="4" t="s">
        <v>298</v>
      </c>
      <c r="N16" s="6"/>
      <c r="O16" s="343" t="s">
        <v>313</v>
      </c>
      <c r="P16" s="346" t="s">
        <v>88</v>
      </c>
      <c r="Q16" s="6"/>
      <c r="R16" s="6"/>
      <c r="S16" s="6"/>
      <c r="T16" s="6" t="s">
        <v>271</v>
      </c>
      <c r="U16" s="6" t="s">
        <v>273</v>
      </c>
      <c r="V16" s="6" t="s">
        <v>274</v>
      </c>
      <c r="W16" s="6">
        <v>300</v>
      </c>
      <c r="X16" s="210">
        <v>5.8724999999999999E-2</v>
      </c>
      <c r="Y16" s="6"/>
      <c r="Z16" s="10" t="s">
        <v>277</v>
      </c>
    </row>
    <row r="17" spans="1:27" ht="89.25" customHeight="1">
      <c r="A17" s="347"/>
      <c r="B17" s="347"/>
      <c r="C17" s="347"/>
      <c r="D17" s="347"/>
      <c r="E17" s="344"/>
      <c r="F17" s="344"/>
      <c r="G17" s="344"/>
      <c r="H17" s="8" t="s">
        <v>279</v>
      </c>
      <c r="I17" s="4" t="s">
        <v>290</v>
      </c>
      <c r="J17" s="4"/>
      <c r="K17" s="4"/>
      <c r="L17" s="209" t="s">
        <v>300</v>
      </c>
      <c r="M17" s="4" t="s">
        <v>301</v>
      </c>
      <c r="N17" s="6"/>
      <c r="O17" s="344"/>
      <c r="P17" s="347"/>
      <c r="Q17" s="6"/>
      <c r="R17" s="6"/>
      <c r="S17" s="6"/>
      <c r="T17" s="6" t="s">
        <v>271</v>
      </c>
      <c r="U17" s="6" t="s">
        <v>275</v>
      </c>
      <c r="V17" s="6" t="s">
        <v>276</v>
      </c>
      <c r="W17" s="6">
        <v>750</v>
      </c>
      <c r="X17" s="9">
        <v>0.05</v>
      </c>
      <c r="Y17" s="6"/>
      <c r="Z17" s="10" t="s">
        <v>278</v>
      </c>
    </row>
    <row r="18" spans="1:27" s="216" customFormat="1" ht="71.25" customHeight="1">
      <c r="A18" s="347"/>
      <c r="B18" s="347"/>
      <c r="C18" s="347"/>
      <c r="D18" s="347"/>
      <c r="E18" s="344"/>
      <c r="F18" s="344"/>
      <c r="G18" s="344"/>
      <c r="H18" s="207" t="s">
        <v>280</v>
      </c>
      <c r="I18" s="211" t="s">
        <v>291</v>
      </c>
      <c r="J18" s="211"/>
      <c r="K18" s="211"/>
      <c r="L18" s="212" t="s">
        <v>295</v>
      </c>
      <c r="M18" s="212" t="s">
        <v>303</v>
      </c>
      <c r="N18" s="213"/>
      <c r="O18" s="344"/>
      <c r="P18" s="347"/>
      <c r="Q18" s="213"/>
      <c r="R18" s="213"/>
      <c r="S18" s="213"/>
      <c r="T18" s="213" t="s">
        <v>271</v>
      </c>
      <c r="U18" s="213" t="s">
        <v>281</v>
      </c>
      <c r="V18" s="213" t="s">
        <v>276</v>
      </c>
      <c r="W18" s="213">
        <v>750</v>
      </c>
      <c r="X18" s="214">
        <v>0.05</v>
      </c>
      <c r="Y18" s="213"/>
      <c r="Z18" s="215" t="s">
        <v>282</v>
      </c>
      <c r="AA18" s="216" t="s">
        <v>283</v>
      </c>
    </row>
    <row r="19" spans="1:27" s="223" customFormat="1" ht="108" customHeight="1">
      <c r="A19" s="347"/>
      <c r="B19" s="347"/>
      <c r="C19" s="347"/>
      <c r="D19" s="347"/>
      <c r="E19" s="344"/>
      <c r="F19" s="344"/>
      <c r="G19" s="344"/>
      <c r="H19" s="217" t="s">
        <v>288</v>
      </c>
      <c r="I19" s="218" t="s">
        <v>292</v>
      </c>
      <c r="J19" s="218"/>
      <c r="K19" s="218"/>
      <c r="L19" s="218" t="s">
        <v>296</v>
      </c>
      <c r="M19" s="218"/>
      <c r="N19" s="219"/>
      <c r="O19" s="345"/>
      <c r="P19" s="347"/>
      <c r="Q19" s="219"/>
      <c r="R19" s="219"/>
      <c r="S19" s="219"/>
      <c r="T19" s="219" t="s">
        <v>285</v>
      </c>
      <c r="U19" s="212" t="s">
        <v>293</v>
      </c>
      <c r="V19" s="220"/>
      <c r="W19" s="220">
        <v>750</v>
      </c>
      <c r="X19" s="221">
        <v>4.8599999999999997E-2</v>
      </c>
      <c r="Y19" s="220"/>
      <c r="Z19" s="222" t="s">
        <v>286</v>
      </c>
    </row>
    <row r="20" spans="1:27" ht="54">
      <c r="A20" s="348"/>
      <c r="B20" s="348"/>
      <c r="C20" s="348"/>
      <c r="D20" s="348"/>
      <c r="E20" s="345"/>
      <c r="F20" s="345"/>
      <c r="G20" s="345"/>
      <c r="H20" s="8" t="s">
        <v>287</v>
      </c>
      <c r="I20" s="4" t="s">
        <v>294</v>
      </c>
      <c r="J20" s="4"/>
      <c r="K20" s="4"/>
      <c r="L20" s="4" t="s">
        <v>297</v>
      </c>
      <c r="M20" s="4"/>
      <c r="N20" s="6"/>
      <c r="O20" s="6"/>
      <c r="P20" s="348"/>
      <c r="Q20" s="6"/>
      <c r="R20" s="6" t="s">
        <v>306</v>
      </c>
      <c r="S20" s="6"/>
      <c r="T20" s="6" t="s">
        <v>284</v>
      </c>
      <c r="U20" s="212" t="s">
        <v>293</v>
      </c>
      <c r="V20" s="6"/>
      <c r="W20" s="6">
        <v>250</v>
      </c>
      <c r="X20" s="9">
        <v>4.9000000000000002E-2</v>
      </c>
      <c r="Y20" s="6"/>
      <c r="Z20" s="222" t="s">
        <v>286</v>
      </c>
    </row>
    <row r="21" spans="1:27">
      <c r="A21" s="6">
        <v>11</v>
      </c>
      <c r="B21" s="6" t="s">
        <v>53</v>
      </c>
      <c r="C21" s="6"/>
      <c r="D21" s="6"/>
      <c r="E21" s="4"/>
      <c r="F21" s="4"/>
      <c r="G21" s="4"/>
      <c r="H21" s="8"/>
      <c r="I21" s="4"/>
      <c r="J21" s="4"/>
      <c r="K21" s="4"/>
      <c r="L21" s="4"/>
      <c r="M21" s="4"/>
      <c r="N21" s="6"/>
      <c r="O21" s="6"/>
      <c r="P21" s="6"/>
      <c r="Q21" s="6"/>
      <c r="R21" s="6"/>
      <c r="S21" s="6"/>
      <c r="T21" s="6"/>
      <c r="U21" s="6"/>
      <c r="V21" s="6"/>
      <c r="W21" s="6"/>
      <c r="X21" s="6"/>
      <c r="Y21" s="6"/>
      <c r="Z21" s="10"/>
    </row>
    <row r="22" spans="1:27">
      <c r="A22" s="6">
        <v>12</v>
      </c>
      <c r="B22" s="6" t="s">
        <v>69</v>
      </c>
      <c r="C22" s="6"/>
      <c r="D22" s="6"/>
      <c r="E22" s="4"/>
      <c r="F22" s="4"/>
      <c r="G22" s="4"/>
      <c r="H22" s="8"/>
      <c r="I22" s="4"/>
      <c r="J22" s="4"/>
      <c r="K22" s="4"/>
      <c r="L22" s="4"/>
      <c r="M22" s="4"/>
      <c r="N22" s="6"/>
      <c r="O22" s="6"/>
      <c r="P22" s="6"/>
      <c r="Q22" s="6"/>
      <c r="R22" s="6"/>
      <c r="S22" s="6"/>
      <c r="T22" s="6"/>
      <c r="U22" s="6"/>
      <c r="V22" s="6"/>
      <c r="W22" s="6"/>
      <c r="X22" s="6"/>
      <c r="Y22" s="6"/>
      <c r="Z22" s="10"/>
    </row>
    <row r="23" spans="1:27">
      <c r="A23" s="6">
        <v>13</v>
      </c>
      <c r="B23" s="6" t="s">
        <v>632</v>
      </c>
      <c r="C23" s="6"/>
      <c r="D23" s="6"/>
      <c r="E23" s="4"/>
      <c r="F23" s="4"/>
      <c r="G23" s="4"/>
      <c r="H23" s="8"/>
      <c r="I23" s="4"/>
      <c r="J23" s="4"/>
      <c r="K23" s="4"/>
      <c r="L23" s="4"/>
      <c r="M23" s="4"/>
      <c r="N23" s="6"/>
      <c r="O23" s="6"/>
      <c r="P23" s="6"/>
      <c r="Q23" s="6"/>
      <c r="R23" s="6"/>
      <c r="S23" s="6"/>
      <c r="T23" s="6"/>
      <c r="U23" s="6"/>
      <c r="V23" s="6"/>
      <c r="W23" s="6"/>
      <c r="X23" s="6"/>
      <c r="Y23" s="6"/>
      <c r="Z23" s="10"/>
    </row>
    <row r="24" spans="1:27">
      <c r="A24" s="6">
        <v>14</v>
      </c>
      <c r="B24" s="6" t="s">
        <v>52</v>
      </c>
      <c r="C24" s="6"/>
      <c r="D24" s="6"/>
      <c r="E24" s="4"/>
      <c r="F24" s="4"/>
      <c r="G24" s="4"/>
      <c r="H24" s="8"/>
      <c r="I24" s="4"/>
      <c r="J24" s="4"/>
      <c r="K24" s="4"/>
      <c r="L24" s="4"/>
      <c r="M24" s="4"/>
      <c r="N24" s="6"/>
      <c r="O24" s="6"/>
      <c r="P24" s="6"/>
      <c r="Q24" s="6"/>
      <c r="R24" s="6"/>
      <c r="S24" s="6"/>
      <c r="T24" s="6"/>
      <c r="U24" s="6"/>
      <c r="V24" s="6"/>
      <c r="W24" s="6"/>
      <c r="X24" s="6"/>
      <c r="Y24" s="6"/>
      <c r="Z24" s="10"/>
    </row>
    <row r="25" spans="1:27">
      <c r="A25" s="6">
        <v>15</v>
      </c>
      <c r="B25" s="6" t="s">
        <v>34</v>
      </c>
      <c r="C25" s="6"/>
      <c r="D25" s="6"/>
      <c r="E25" s="4"/>
      <c r="F25" s="4"/>
      <c r="G25" s="4"/>
      <c r="H25" s="8"/>
      <c r="I25" s="4"/>
      <c r="J25" s="4"/>
      <c r="K25" s="4"/>
      <c r="L25" s="4"/>
      <c r="M25" s="4"/>
      <c r="N25" s="6"/>
      <c r="O25" s="6"/>
      <c r="P25" s="6"/>
      <c r="Q25" s="6"/>
      <c r="R25" s="6"/>
      <c r="S25" s="6"/>
      <c r="T25" s="6"/>
      <c r="U25" s="6"/>
      <c r="V25" s="6"/>
      <c r="W25" s="6"/>
      <c r="X25" s="6"/>
      <c r="Y25" s="6"/>
      <c r="Z25" s="10"/>
    </row>
    <row r="26" spans="1:27" ht="27">
      <c r="A26" s="346">
        <v>16</v>
      </c>
      <c r="B26" s="346" t="s">
        <v>229</v>
      </c>
      <c r="C26" s="343" t="s">
        <v>242</v>
      </c>
      <c r="D26" s="346" t="s">
        <v>216</v>
      </c>
      <c r="E26" s="343" t="s">
        <v>72</v>
      </c>
      <c r="F26" s="343" t="s">
        <v>72</v>
      </c>
      <c r="G26" s="343" t="s">
        <v>72</v>
      </c>
      <c r="H26" s="8" t="s">
        <v>217</v>
      </c>
      <c r="I26" s="4" t="s">
        <v>235</v>
      </c>
      <c r="J26" s="4"/>
      <c r="K26" s="4" t="s">
        <v>207</v>
      </c>
      <c r="L26" s="4" t="s">
        <v>207</v>
      </c>
      <c r="M26" s="4" t="s">
        <v>207</v>
      </c>
      <c r="N26" s="6"/>
      <c r="O26" s="346" t="s">
        <v>207</v>
      </c>
      <c r="P26" s="6"/>
      <c r="Q26" s="6"/>
      <c r="R26" s="343" t="s">
        <v>243</v>
      </c>
      <c r="S26" s="343" t="s">
        <v>244</v>
      </c>
      <c r="T26" s="6" t="s">
        <v>218</v>
      </c>
      <c r="U26" s="6" t="s">
        <v>219</v>
      </c>
      <c r="V26" s="6" t="s">
        <v>220</v>
      </c>
      <c r="W26" s="6">
        <v>140</v>
      </c>
      <c r="X26" s="9">
        <v>7.3999999999999996E-2</v>
      </c>
      <c r="Y26" s="6"/>
      <c r="Z26" s="10" t="s">
        <v>223</v>
      </c>
    </row>
    <row r="27" spans="1:27" ht="27">
      <c r="A27" s="347"/>
      <c r="B27" s="347"/>
      <c r="C27" s="344"/>
      <c r="D27" s="347"/>
      <c r="E27" s="344"/>
      <c r="F27" s="344"/>
      <c r="G27" s="344"/>
      <c r="H27" s="8" t="s">
        <v>224</v>
      </c>
      <c r="I27" s="4" t="s">
        <v>236</v>
      </c>
      <c r="J27" s="4"/>
      <c r="K27" s="4" t="s">
        <v>207</v>
      </c>
      <c r="L27" s="4" t="s">
        <v>207</v>
      </c>
      <c r="M27" s="4" t="s">
        <v>207</v>
      </c>
      <c r="N27" s="6"/>
      <c r="O27" s="347"/>
      <c r="P27" s="6"/>
      <c r="Q27" s="6"/>
      <c r="R27" s="344"/>
      <c r="S27" s="344"/>
      <c r="T27" s="6" t="s">
        <v>218</v>
      </c>
      <c r="U27" s="6" t="s">
        <v>221</v>
      </c>
      <c r="V27" s="6" t="s">
        <v>222</v>
      </c>
      <c r="W27" s="6">
        <v>140</v>
      </c>
      <c r="X27" s="9">
        <v>7.3999999999999996E-2</v>
      </c>
      <c r="Y27" s="6"/>
      <c r="Z27" s="10" t="s">
        <v>223</v>
      </c>
    </row>
    <row r="28" spans="1:27" ht="54">
      <c r="A28" s="347"/>
      <c r="B28" s="347"/>
      <c r="C28" s="344"/>
      <c r="D28" s="347"/>
      <c r="E28" s="344"/>
      <c r="F28" s="344"/>
      <c r="G28" s="344"/>
      <c r="H28" s="8" t="s">
        <v>231</v>
      </c>
      <c r="I28" s="4" t="s">
        <v>234</v>
      </c>
      <c r="J28" s="4"/>
      <c r="K28" s="4" t="s">
        <v>207</v>
      </c>
      <c r="L28" s="4" t="s">
        <v>240</v>
      </c>
      <c r="M28" s="4" t="s">
        <v>241</v>
      </c>
      <c r="N28" s="6"/>
      <c r="O28" s="347"/>
      <c r="P28" s="6"/>
      <c r="Q28" s="6"/>
      <c r="R28" s="344"/>
      <c r="S28" s="344"/>
      <c r="T28" s="6" t="s">
        <v>225</v>
      </c>
      <c r="U28" s="6" t="s">
        <v>226</v>
      </c>
      <c r="V28" s="6" t="s">
        <v>227</v>
      </c>
      <c r="W28" s="6">
        <v>180</v>
      </c>
      <c r="X28" s="9">
        <f>0.0077084*12</f>
        <v>9.2500799999999994E-2</v>
      </c>
      <c r="Y28" s="6"/>
      <c r="Z28" s="10" t="s">
        <v>228</v>
      </c>
    </row>
    <row r="29" spans="1:27" ht="67.5">
      <c r="A29" s="348"/>
      <c r="B29" s="348"/>
      <c r="C29" s="345"/>
      <c r="D29" s="348"/>
      <c r="E29" s="345"/>
      <c r="F29" s="345"/>
      <c r="G29" s="345"/>
      <c r="H29" s="8" t="s">
        <v>230</v>
      </c>
      <c r="I29" s="4" t="s">
        <v>237</v>
      </c>
      <c r="J29" s="4"/>
      <c r="K29" s="4" t="s">
        <v>207</v>
      </c>
      <c r="L29" s="4" t="s">
        <v>239</v>
      </c>
      <c r="M29" s="4" t="s">
        <v>238</v>
      </c>
      <c r="N29" s="6"/>
      <c r="O29" s="348"/>
      <c r="P29" s="6"/>
      <c r="Q29" s="6"/>
      <c r="R29" s="345"/>
      <c r="S29" s="345"/>
      <c r="T29" s="6" t="s">
        <v>225</v>
      </c>
      <c r="U29" s="6" t="s">
        <v>232</v>
      </c>
      <c r="V29" s="6" t="s">
        <v>233</v>
      </c>
      <c r="W29" s="6">
        <v>110</v>
      </c>
      <c r="X29" s="9">
        <f>0.0081563*12</f>
        <v>9.7875600000000007E-2</v>
      </c>
      <c r="Y29" s="6"/>
      <c r="Z29" s="10" t="s">
        <v>223</v>
      </c>
    </row>
    <row r="30" spans="1:27">
      <c r="A30" s="6">
        <v>17</v>
      </c>
      <c r="B30" s="6" t="s">
        <v>51</v>
      </c>
      <c r="C30" s="6"/>
      <c r="D30" s="6"/>
      <c r="E30" s="4"/>
      <c r="F30" s="4"/>
      <c r="G30" s="4"/>
      <c r="H30" s="8"/>
      <c r="I30" s="4"/>
      <c r="J30" s="4"/>
      <c r="K30" s="4"/>
      <c r="L30" s="4"/>
      <c r="M30" s="4"/>
      <c r="N30" s="6"/>
      <c r="O30" s="6"/>
      <c r="P30" s="6"/>
      <c r="Q30" s="6"/>
      <c r="R30" s="6"/>
      <c r="S30" s="6"/>
      <c r="T30" s="6"/>
      <c r="U30" s="6"/>
      <c r="V30" s="6"/>
      <c r="W30" s="6"/>
      <c r="X30" s="6"/>
      <c r="Y30" s="6"/>
      <c r="Z30" s="10"/>
    </row>
    <row r="31" spans="1:27">
      <c r="A31" s="6">
        <v>18</v>
      </c>
      <c r="B31" s="6" t="s">
        <v>633</v>
      </c>
      <c r="C31" s="6"/>
      <c r="D31" s="6"/>
      <c r="E31" s="4"/>
      <c r="F31" s="4"/>
      <c r="G31" s="4"/>
      <c r="H31" s="8"/>
      <c r="I31" s="4"/>
      <c r="J31" s="4"/>
      <c r="K31" s="4"/>
      <c r="L31" s="4"/>
      <c r="M31" s="4"/>
      <c r="N31" s="6"/>
      <c r="O31" s="6"/>
      <c r="P31" s="6"/>
      <c r="Q31" s="6"/>
      <c r="R31" s="6"/>
      <c r="S31" s="6"/>
      <c r="T31" s="6"/>
      <c r="U31" s="6"/>
      <c r="V31" s="6"/>
      <c r="W31" s="6"/>
      <c r="X31" s="6"/>
      <c r="Y31" s="6"/>
      <c r="Z31" s="10"/>
    </row>
    <row r="32" spans="1:27">
      <c r="A32" s="6">
        <v>19</v>
      </c>
      <c r="B32" s="6" t="s">
        <v>634</v>
      </c>
      <c r="C32" s="6"/>
      <c r="D32" s="6"/>
      <c r="E32" s="4"/>
      <c r="F32" s="4"/>
      <c r="G32" s="4"/>
      <c r="H32" s="8"/>
      <c r="I32" s="4"/>
      <c r="J32" s="4"/>
      <c r="K32" s="4"/>
      <c r="L32" s="4"/>
      <c r="M32" s="4"/>
      <c r="N32" s="6"/>
      <c r="O32" s="6"/>
      <c r="P32" s="6"/>
      <c r="Q32" s="6"/>
      <c r="R32" s="6"/>
      <c r="S32" s="6"/>
      <c r="T32" s="6"/>
      <c r="U32" s="6"/>
      <c r="V32" s="6"/>
      <c r="W32" s="6"/>
      <c r="X32" s="6"/>
      <c r="Y32" s="6"/>
      <c r="Z32" s="10"/>
    </row>
    <row r="33" spans="1:26" ht="81">
      <c r="A33" s="6">
        <v>20</v>
      </c>
      <c r="B33" s="6" t="s">
        <v>212</v>
      </c>
      <c r="C33" s="6"/>
      <c r="D33" s="6" t="s">
        <v>205</v>
      </c>
      <c r="E33" s="4" t="s">
        <v>72</v>
      </c>
      <c r="F33" s="4" t="s">
        <v>72</v>
      </c>
      <c r="G33" s="4" t="s">
        <v>72</v>
      </c>
      <c r="H33" s="8" t="s">
        <v>211</v>
      </c>
      <c r="I33" s="4" t="s">
        <v>208</v>
      </c>
      <c r="J33" s="4"/>
      <c r="K33" s="4" t="s">
        <v>207</v>
      </c>
      <c r="L33" s="4" t="s">
        <v>210</v>
      </c>
      <c r="M33" s="4" t="s">
        <v>209</v>
      </c>
      <c r="N33" s="4" t="s">
        <v>72</v>
      </c>
      <c r="O33" s="4" t="s">
        <v>215</v>
      </c>
      <c r="P33" s="6"/>
      <c r="Q33" s="6"/>
      <c r="R33" s="6" t="s">
        <v>207</v>
      </c>
      <c r="S33" s="6"/>
      <c r="T33" s="4" t="s">
        <v>206</v>
      </c>
      <c r="U33" s="6" t="s">
        <v>213</v>
      </c>
      <c r="V33" s="6" t="s">
        <v>214</v>
      </c>
      <c r="W33" s="6">
        <v>200</v>
      </c>
      <c r="X33" s="6" t="s">
        <v>207</v>
      </c>
      <c r="Y33" s="6"/>
      <c r="Z33" s="4" t="s">
        <v>207</v>
      </c>
    </row>
    <row r="34" spans="1:26">
      <c r="A34" s="6">
        <v>21</v>
      </c>
      <c r="B34" s="6" t="s">
        <v>635</v>
      </c>
      <c r="C34" s="6"/>
      <c r="D34" s="6"/>
      <c r="E34" s="4"/>
      <c r="F34" s="4"/>
      <c r="G34" s="4"/>
      <c r="H34" s="8"/>
      <c r="I34" s="4"/>
      <c r="J34" s="4"/>
      <c r="K34" s="4"/>
      <c r="L34" s="4"/>
      <c r="M34" s="4"/>
      <c r="N34" s="6"/>
      <c r="O34" s="6"/>
      <c r="P34" s="6"/>
      <c r="Q34" s="6"/>
      <c r="R34" s="6"/>
      <c r="S34" s="6"/>
      <c r="T34" s="6"/>
      <c r="U34" s="6"/>
      <c r="V34" s="6"/>
      <c r="W34" s="6"/>
      <c r="X34" s="6"/>
      <c r="Y34" s="6"/>
      <c r="Z34" s="10"/>
    </row>
    <row r="35" spans="1:26">
      <c r="A35" s="6">
        <v>22</v>
      </c>
      <c r="B35" s="6" t="s">
        <v>50</v>
      </c>
      <c r="C35" s="6"/>
      <c r="D35" s="6"/>
      <c r="E35" s="4"/>
      <c r="F35" s="4"/>
      <c r="G35" s="4"/>
      <c r="H35" s="8"/>
      <c r="I35" s="4"/>
      <c r="J35" s="4"/>
      <c r="K35" s="4"/>
      <c r="L35" s="4"/>
      <c r="M35" s="4"/>
      <c r="N35" s="6"/>
      <c r="O35" s="6"/>
      <c r="P35" s="6"/>
      <c r="Q35" s="6"/>
      <c r="R35" s="6"/>
      <c r="S35" s="6"/>
      <c r="T35" s="6"/>
      <c r="U35" s="6"/>
      <c r="V35" s="6"/>
      <c r="W35" s="6"/>
      <c r="X35" s="6"/>
      <c r="Y35" s="6"/>
      <c r="Z35" s="10"/>
    </row>
    <row r="36" spans="1:26">
      <c r="A36" s="6">
        <v>23</v>
      </c>
      <c r="B36" s="6" t="s">
        <v>47</v>
      </c>
      <c r="C36" s="6"/>
      <c r="D36" s="6"/>
      <c r="E36" s="4"/>
      <c r="F36" s="4"/>
      <c r="G36" s="4"/>
      <c r="H36" s="8"/>
      <c r="I36" s="4"/>
      <c r="J36" s="4"/>
      <c r="K36" s="4"/>
      <c r="L36" s="4"/>
      <c r="M36" s="4"/>
      <c r="N36" s="6"/>
      <c r="O36" s="6"/>
      <c r="P36" s="6"/>
      <c r="Q36" s="6"/>
      <c r="R36" s="6"/>
      <c r="S36" s="6"/>
      <c r="T36" s="6"/>
      <c r="U36" s="6"/>
      <c r="V36" s="6"/>
      <c r="W36" s="6"/>
      <c r="X36" s="6"/>
      <c r="Y36" s="6"/>
      <c r="Z36" s="10"/>
    </row>
    <row r="37" spans="1:26">
      <c r="A37" s="6">
        <v>24</v>
      </c>
      <c r="B37" s="6" t="s">
        <v>36</v>
      </c>
      <c r="C37" s="6"/>
      <c r="D37" s="6"/>
      <c r="E37" s="4"/>
      <c r="F37" s="4"/>
      <c r="G37" s="4"/>
      <c r="H37" s="8"/>
      <c r="I37" s="4"/>
      <c r="J37" s="4"/>
      <c r="K37" s="4"/>
      <c r="L37" s="4"/>
      <c r="M37" s="4"/>
      <c r="N37" s="6"/>
      <c r="O37" s="6"/>
      <c r="P37" s="6"/>
      <c r="Q37" s="6"/>
      <c r="R37" s="6"/>
      <c r="S37" s="6"/>
      <c r="T37" s="6"/>
      <c r="U37" s="6"/>
      <c r="V37" s="6"/>
      <c r="W37" s="6"/>
      <c r="X37" s="6"/>
      <c r="Y37" s="6"/>
      <c r="Z37" s="10"/>
    </row>
    <row r="38" spans="1:26">
      <c r="A38" s="6">
        <v>25</v>
      </c>
      <c r="B38" s="6" t="s">
        <v>37</v>
      </c>
      <c r="C38" s="6"/>
      <c r="D38" s="6"/>
      <c r="E38" s="4"/>
      <c r="F38" s="4"/>
      <c r="G38" s="4"/>
      <c r="H38" s="8"/>
      <c r="I38" s="4"/>
      <c r="J38" s="4"/>
      <c r="K38" s="4"/>
      <c r="L38" s="4"/>
      <c r="M38" s="4"/>
      <c r="N38" s="6"/>
      <c r="O38" s="6"/>
      <c r="P38" s="6"/>
      <c r="Q38" s="6"/>
      <c r="R38" s="6"/>
      <c r="S38" s="6"/>
      <c r="T38" s="6"/>
      <c r="U38" s="6"/>
      <c r="V38" s="6"/>
      <c r="W38" s="6"/>
      <c r="X38" s="6"/>
      <c r="Y38" s="6"/>
      <c r="Z38" s="10"/>
    </row>
    <row r="39" spans="1:26">
      <c r="A39" s="6">
        <v>26</v>
      </c>
      <c r="B39" s="6" t="s">
        <v>63</v>
      </c>
      <c r="C39" s="6"/>
      <c r="D39" s="6"/>
      <c r="E39" s="4"/>
      <c r="F39" s="4"/>
      <c r="G39" s="4"/>
      <c r="H39" s="8"/>
      <c r="I39" s="4"/>
      <c r="J39" s="4"/>
      <c r="K39" s="4"/>
      <c r="L39" s="4"/>
      <c r="M39" s="4"/>
      <c r="N39" s="6"/>
      <c r="O39" s="6"/>
      <c r="P39" s="6"/>
      <c r="Q39" s="6"/>
      <c r="R39" s="6"/>
      <c r="S39" s="6"/>
      <c r="T39" s="6"/>
      <c r="U39" s="6"/>
      <c r="V39" s="6"/>
      <c r="W39" s="6"/>
      <c r="X39" s="6"/>
      <c r="Y39" s="6"/>
      <c r="Z39" s="10"/>
    </row>
    <row r="40" spans="1:26">
      <c r="A40" s="6">
        <v>27</v>
      </c>
      <c r="B40" s="6" t="s">
        <v>62</v>
      </c>
      <c r="C40" s="6"/>
      <c r="D40" s="6"/>
      <c r="E40" s="4"/>
      <c r="F40" s="4"/>
      <c r="G40" s="4"/>
      <c r="H40" s="8"/>
      <c r="I40" s="4"/>
      <c r="J40" s="4"/>
      <c r="K40" s="4"/>
      <c r="L40" s="4"/>
      <c r="M40" s="4"/>
      <c r="N40" s="6"/>
      <c r="O40" s="6"/>
      <c r="P40" s="6"/>
      <c r="Q40" s="6"/>
      <c r="R40" s="6"/>
      <c r="S40" s="6"/>
      <c r="T40" s="6"/>
      <c r="U40" s="6"/>
      <c r="V40" s="6"/>
      <c r="W40" s="6"/>
      <c r="X40" s="6"/>
      <c r="Y40" s="6"/>
      <c r="Z40" s="10"/>
    </row>
    <row r="41" spans="1:26">
      <c r="A41" s="6">
        <v>28</v>
      </c>
      <c r="B41" s="6" t="s">
        <v>56</v>
      </c>
      <c r="C41" s="6"/>
      <c r="D41" s="6"/>
      <c r="E41" s="4"/>
      <c r="F41" s="4"/>
      <c r="G41" s="4"/>
      <c r="H41" s="8"/>
      <c r="I41" s="4"/>
      <c r="J41" s="4"/>
      <c r="K41" s="4"/>
      <c r="L41" s="4"/>
      <c r="M41" s="4"/>
      <c r="N41" s="6"/>
      <c r="O41" s="6"/>
      <c r="P41" s="6"/>
      <c r="Q41" s="6"/>
      <c r="R41" s="6"/>
      <c r="S41" s="6"/>
      <c r="T41" s="6"/>
      <c r="U41" s="6"/>
      <c r="V41" s="6"/>
      <c r="W41" s="6"/>
      <c r="X41" s="6"/>
      <c r="Y41" s="6"/>
      <c r="Z41" s="10"/>
    </row>
    <row r="42" spans="1:26">
      <c r="A42" s="152">
        <v>29</v>
      </c>
      <c r="B42" s="152" t="s">
        <v>60</v>
      </c>
      <c r="C42" s="152"/>
      <c r="D42" s="152"/>
      <c r="E42" s="152"/>
      <c r="F42" s="152"/>
      <c r="G42" s="152"/>
      <c r="H42" s="8"/>
      <c r="I42" s="4"/>
      <c r="J42" s="4"/>
      <c r="K42" s="4"/>
      <c r="L42" s="4"/>
      <c r="M42" s="4"/>
      <c r="N42" s="6"/>
      <c r="O42" s="6"/>
      <c r="P42" s="6"/>
      <c r="Q42" s="6"/>
      <c r="R42" s="6"/>
      <c r="S42" s="6"/>
      <c r="T42" s="6"/>
      <c r="U42" s="6"/>
      <c r="V42" s="6"/>
      <c r="W42" s="6"/>
      <c r="X42" s="6"/>
      <c r="Y42" s="6"/>
      <c r="Z42" s="10"/>
    </row>
    <row r="43" spans="1:26">
      <c r="A43" s="6">
        <v>30</v>
      </c>
      <c r="B43" s="6" t="s">
        <v>59</v>
      </c>
      <c r="C43" s="6"/>
      <c r="D43" s="6"/>
      <c r="E43" s="4"/>
      <c r="F43" s="4"/>
      <c r="G43" s="4"/>
      <c r="H43" s="8"/>
      <c r="I43" s="4"/>
      <c r="J43" s="4"/>
      <c r="K43" s="4"/>
      <c r="L43" s="4"/>
      <c r="M43" s="4"/>
      <c r="N43" s="6"/>
      <c r="O43" s="6"/>
      <c r="P43" s="6"/>
      <c r="Q43" s="6"/>
      <c r="R43" s="6"/>
      <c r="S43" s="6"/>
      <c r="T43" s="6"/>
      <c r="U43" s="6"/>
      <c r="V43" s="6"/>
      <c r="W43" s="6"/>
      <c r="X43" s="6"/>
      <c r="Y43" s="6"/>
      <c r="Z43" s="10"/>
    </row>
    <row r="44" spans="1:26">
      <c r="A44" s="6">
        <v>31</v>
      </c>
      <c r="B44" s="6" t="s">
        <v>58</v>
      </c>
      <c r="C44" s="6"/>
      <c r="D44" s="6"/>
      <c r="E44" s="4"/>
      <c r="F44" s="4"/>
      <c r="G44" s="4"/>
      <c r="H44" s="8"/>
      <c r="I44" s="4"/>
      <c r="J44" s="4"/>
      <c r="K44" s="4"/>
      <c r="L44" s="4"/>
      <c r="M44" s="4"/>
      <c r="N44" s="6"/>
      <c r="O44" s="6"/>
      <c r="P44" s="6"/>
      <c r="Q44" s="6"/>
      <c r="R44" s="6"/>
      <c r="S44" s="6"/>
      <c r="T44" s="6"/>
      <c r="U44" s="6"/>
      <c r="V44" s="6"/>
      <c r="W44" s="6"/>
      <c r="X44" s="6"/>
      <c r="Y44" s="6"/>
      <c r="Z44" s="10"/>
    </row>
    <row r="45" spans="1:26">
      <c r="A45" s="6">
        <v>32</v>
      </c>
      <c r="B45" s="6" t="s">
        <v>57</v>
      </c>
      <c r="C45" s="6"/>
      <c r="D45" s="6"/>
      <c r="E45" s="4"/>
      <c r="F45" s="4"/>
      <c r="G45" s="4"/>
      <c r="H45" s="8"/>
      <c r="I45" s="4"/>
      <c r="J45" s="4"/>
      <c r="K45" s="4"/>
      <c r="L45" s="4"/>
      <c r="M45" s="4"/>
      <c r="N45" s="6"/>
      <c r="O45" s="6"/>
      <c r="P45" s="6"/>
      <c r="Q45" s="6"/>
      <c r="R45" s="6"/>
      <c r="S45" s="6"/>
      <c r="T45" s="6"/>
      <c r="U45" s="6"/>
      <c r="V45" s="6"/>
      <c r="W45" s="6"/>
      <c r="X45" s="6"/>
      <c r="Y45" s="6"/>
      <c r="Z45" s="10"/>
    </row>
    <row r="46" spans="1:26">
      <c r="A46" s="6">
        <v>33</v>
      </c>
      <c r="B46" s="6" t="s">
        <v>35</v>
      </c>
      <c r="C46" s="6"/>
      <c r="D46" s="6"/>
      <c r="E46" s="4"/>
      <c r="F46" s="4"/>
      <c r="G46" s="4"/>
      <c r="H46" s="8"/>
      <c r="I46" s="4"/>
      <c r="J46" s="4"/>
      <c r="K46" s="4"/>
      <c r="L46" s="4"/>
      <c r="M46" s="4"/>
      <c r="N46" s="6"/>
      <c r="O46" s="6"/>
      <c r="P46" s="6"/>
      <c r="Q46" s="6"/>
      <c r="R46" s="6"/>
      <c r="S46" s="6"/>
      <c r="T46" s="6"/>
      <c r="U46" s="6"/>
      <c r="V46" s="6"/>
      <c r="W46" s="6"/>
      <c r="X46" s="6"/>
      <c r="Y46" s="6"/>
      <c r="Z46" s="10"/>
    </row>
    <row r="47" spans="1:26">
      <c r="A47" s="6">
        <v>34</v>
      </c>
      <c r="B47" s="6" t="s">
        <v>55</v>
      </c>
      <c r="C47" s="6"/>
      <c r="D47" s="6"/>
      <c r="E47" s="4"/>
      <c r="F47" s="4"/>
      <c r="G47" s="4"/>
      <c r="H47" s="8"/>
      <c r="I47" s="4"/>
      <c r="J47" s="4"/>
      <c r="K47" s="4"/>
      <c r="L47" s="4"/>
      <c r="M47" s="4"/>
      <c r="N47" s="6"/>
      <c r="O47" s="6"/>
      <c r="P47" s="6"/>
      <c r="Q47" s="6"/>
      <c r="R47" s="6"/>
      <c r="S47" s="6"/>
      <c r="T47" s="6"/>
      <c r="U47" s="6"/>
      <c r="V47" s="6"/>
      <c r="W47" s="6"/>
      <c r="X47" s="6"/>
      <c r="Y47" s="6"/>
      <c r="Z47" s="10"/>
    </row>
    <row r="48" spans="1:26">
      <c r="A48" s="6">
        <v>35</v>
      </c>
      <c r="B48" s="6" t="s">
        <v>49</v>
      </c>
      <c r="C48" s="6"/>
      <c r="D48" s="6"/>
      <c r="E48" s="4"/>
      <c r="F48" s="4"/>
      <c r="G48" s="4"/>
      <c r="H48" s="8"/>
      <c r="I48" s="4"/>
      <c r="J48" s="4"/>
      <c r="K48" s="4"/>
      <c r="L48" s="4"/>
      <c r="M48" s="4"/>
      <c r="N48" s="6"/>
      <c r="O48" s="6"/>
      <c r="P48" s="6"/>
      <c r="Q48" s="6"/>
      <c r="R48" s="6"/>
      <c r="S48" s="6"/>
      <c r="T48" s="6"/>
      <c r="U48" s="6"/>
      <c r="V48" s="6"/>
      <c r="W48" s="6"/>
      <c r="X48" s="6"/>
      <c r="Y48" s="6"/>
      <c r="Z48" s="10"/>
    </row>
    <row r="49" spans="1:26">
      <c r="A49" s="6">
        <v>36</v>
      </c>
      <c r="B49" s="6" t="s">
        <v>38</v>
      </c>
      <c r="C49" s="6"/>
      <c r="D49" s="6"/>
      <c r="E49" s="4"/>
      <c r="F49" s="4"/>
      <c r="G49" s="4"/>
      <c r="H49" s="8"/>
      <c r="I49" s="4"/>
      <c r="J49" s="4"/>
      <c r="K49" s="4"/>
      <c r="L49" s="4"/>
      <c r="M49" s="4"/>
      <c r="N49" s="6"/>
      <c r="O49" s="6"/>
      <c r="P49" s="6"/>
      <c r="Q49" s="6"/>
      <c r="R49" s="6"/>
      <c r="S49" s="6"/>
      <c r="T49" s="6"/>
      <c r="U49" s="6"/>
      <c r="V49" s="6"/>
      <c r="W49" s="6"/>
      <c r="X49" s="6"/>
      <c r="Y49" s="6"/>
      <c r="Z49" s="10"/>
    </row>
    <row r="50" spans="1:26" ht="40.5">
      <c r="A50" s="6">
        <v>37</v>
      </c>
      <c r="B50" s="6" t="s">
        <v>39</v>
      </c>
      <c r="C50" s="224" t="s">
        <v>305</v>
      </c>
      <c r="D50" s="224"/>
      <c r="E50" s="4" t="s">
        <v>306</v>
      </c>
      <c r="F50" s="4" t="s">
        <v>306</v>
      </c>
      <c r="G50" s="4" t="s">
        <v>306</v>
      </c>
      <c r="H50" s="8" t="s">
        <v>307</v>
      </c>
      <c r="I50" s="4"/>
      <c r="J50" s="4"/>
      <c r="K50" s="4" t="s">
        <v>306</v>
      </c>
      <c r="L50" s="4" t="s">
        <v>312</v>
      </c>
      <c r="M50" s="4"/>
      <c r="N50" s="6" t="s">
        <v>306</v>
      </c>
      <c r="O50" s="6"/>
      <c r="P50" s="6"/>
      <c r="Q50" s="6"/>
      <c r="R50" s="6" t="s">
        <v>306</v>
      </c>
      <c r="S50" s="6" t="s">
        <v>306</v>
      </c>
      <c r="T50" s="6" t="s">
        <v>308</v>
      </c>
      <c r="U50" s="6" t="s">
        <v>309</v>
      </c>
      <c r="V50" s="6" t="s">
        <v>310</v>
      </c>
      <c r="W50" s="6">
        <v>80</v>
      </c>
      <c r="X50" s="6"/>
      <c r="Y50" s="6"/>
      <c r="Z50" s="10" t="s">
        <v>311</v>
      </c>
    </row>
    <row r="51" spans="1:26">
      <c r="A51" s="6">
        <v>38</v>
      </c>
      <c r="B51" s="6" t="s">
        <v>40</v>
      </c>
      <c r="C51" s="224"/>
      <c r="D51" s="224"/>
      <c r="E51" s="4"/>
      <c r="F51" s="4"/>
      <c r="G51" s="4"/>
      <c r="H51" s="8"/>
      <c r="I51" s="4"/>
      <c r="J51" s="4"/>
      <c r="K51" s="4"/>
      <c r="L51" s="4"/>
      <c r="M51" s="4"/>
      <c r="N51" s="6"/>
      <c r="O51" s="6"/>
      <c r="P51" s="6"/>
      <c r="Q51" s="6"/>
      <c r="R51" s="6"/>
      <c r="S51" s="6"/>
      <c r="T51" s="6"/>
      <c r="U51" s="6"/>
      <c r="V51" s="6"/>
      <c r="W51" s="6"/>
      <c r="X51" s="6"/>
      <c r="Y51" s="6"/>
      <c r="Z51" s="10"/>
    </row>
    <row r="52" spans="1:26">
      <c r="A52" s="6">
        <v>39</v>
      </c>
      <c r="B52" s="6" t="s">
        <v>41</v>
      </c>
      <c r="C52" s="224"/>
      <c r="D52" s="224"/>
      <c r="E52" s="4"/>
      <c r="F52" s="4"/>
      <c r="G52" s="4"/>
      <c r="H52" s="8"/>
      <c r="I52" s="4"/>
      <c r="J52" s="4"/>
      <c r="K52" s="4"/>
      <c r="L52" s="4"/>
      <c r="M52" s="4"/>
      <c r="N52" s="6"/>
      <c r="O52" s="6"/>
      <c r="P52" s="6"/>
      <c r="Q52" s="6"/>
      <c r="R52" s="6"/>
      <c r="S52" s="6"/>
      <c r="T52" s="6"/>
      <c r="U52" s="6"/>
      <c r="V52" s="6"/>
      <c r="W52" s="6"/>
      <c r="X52" s="6"/>
      <c r="Y52" s="6"/>
      <c r="Z52" s="10"/>
    </row>
    <row r="53" spans="1:26">
      <c r="A53" s="6">
        <v>40</v>
      </c>
      <c r="B53" s="6" t="s">
        <v>42</v>
      </c>
      <c r="C53" s="6"/>
      <c r="D53" s="6"/>
      <c r="E53" s="4"/>
      <c r="F53" s="4"/>
      <c r="G53" s="4"/>
      <c r="H53" s="8"/>
      <c r="I53" s="4"/>
      <c r="J53" s="4"/>
      <c r="K53" s="4"/>
      <c r="L53" s="4"/>
      <c r="M53" s="4"/>
      <c r="N53" s="6"/>
      <c r="O53" s="6"/>
      <c r="P53" s="6"/>
      <c r="Q53" s="6"/>
      <c r="R53" s="6"/>
      <c r="S53" s="6"/>
      <c r="T53" s="6"/>
      <c r="U53" s="6"/>
      <c r="V53" s="6"/>
      <c r="W53" s="6"/>
      <c r="X53" s="6"/>
      <c r="Y53" s="6"/>
      <c r="Z53" s="10"/>
    </row>
    <row r="54" spans="1:26" ht="88.5" customHeight="1">
      <c r="A54" s="346">
        <v>41</v>
      </c>
      <c r="B54" s="346" t="s">
        <v>43</v>
      </c>
      <c r="C54" s="343" t="s">
        <v>102</v>
      </c>
      <c r="D54" s="346"/>
      <c r="E54" s="343" t="s">
        <v>72</v>
      </c>
      <c r="F54" s="343" t="s">
        <v>72</v>
      </c>
      <c r="G54" s="343" t="s">
        <v>72</v>
      </c>
      <c r="H54" s="3" t="s">
        <v>104</v>
      </c>
      <c r="I54" s="4">
        <v>80</v>
      </c>
      <c r="J54" s="4"/>
      <c r="K54" s="343" t="s">
        <v>105</v>
      </c>
      <c r="L54" s="343" t="s">
        <v>101</v>
      </c>
      <c r="M54" s="5"/>
      <c r="N54" s="346" t="s">
        <v>85</v>
      </c>
      <c r="O54" s="343" t="s">
        <v>103</v>
      </c>
      <c r="P54" s="346"/>
      <c r="Q54" s="346"/>
      <c r="R54" s="346">
        <f>7.8+8.2+7.7+8.5+8.9+8.3+6.2+5.7+5.2+4.8+7.6+8.5+6.8+6.2</f>
        <v>100.4</v>
      </c>
      <c r="S54" s="346" t="s">
        <v>72</v>
      </c>
      <c r="T54" s="346" t="s">
        <v>93</v>
      </c>
      <c r="U54" s="6" t="s">
        <v>97</v>
      </c>
      <c r="V54" s="6" t="s">
        <v>98</v>
      </c>
      <c r="W54" s="6">
        <v>80</v>
      </c>
      <c r="X54" s="6">
        <f>0.0081563*12</f>
        <v>9.7875600000000007E-2</v>
      </c>
      <c r="Y54" s="6"/>
      <c r="Z54" s="10" t="s">
        <v>99</v>
      </c>
    </row>
    <row r="55" spans="1:26" ht="101.25" customHeight="1">
      <c r="A55" s="348"/>
      <c r="B55" s="348"/>
      <c r="C55" s="345"/>
      <c r="D55" s="348"/>
      <c r="E55" s="345"/>
      <c r="F55" s="345"/>
      <c r="G55" s="345"/>
      <c r="H55" s="3" t="s">
        <v>92</v>
      </c>
      <c r="I55" s="4">
        <v>80</v>
      </c>
      <c r="J55" s="4"/>
      <c r="K55" s="345"/>
      <c r="L55" s="345"/>
      <c r="M55" s="5" t="s">
        <v>106</v>
      </c>
      <c r="N55" s="348"/>
      <c r="O55" s="345"/>
      <c r="P55" s="348"/>
      <c r="Q55" s="348"/>
      <c r="R55" s="348"/>
      <c r="S55" s="348"/>
      <c r="T55" s="348"/>
      <c r="U55" s="6" t="s">
        <v>94</v>
      </c>
      <c r="V55" s="6" t="s">
        <v>95</v>
      </c>
      <c r="W55" s="6">
        <v>80</v>
      </c>
      <c r="X55" s="6">
        <f>0.0083375*12</f>
        <v>0.10005</v>
      </c>
      <c r="Y55" s="6"/>
      <c r="Z55" s="10" t="s">
        <v>100</v>
      </c>
    </row>
    <row r="56" spans="1:26">
      <c r="A56" s="6">
        <v>42</v>
      </c>
      <c r="B56" s="6" t="s">
        <v>44</v>
      </c>
      <c r="C56" s="6"/>
      <c r="D56" s="6"/>
      <c r="E56" s="4"/>
      <c r="F56" s="4"/>
      <c r="G56" s="4"/>
      <c r="H56" s="8"/>
      <c r="I56" s="4"/>
      <c r="J56" s="4"/>
      <c r="K56" s="4"/>
      <c r="L56" s="4"/>
      <c r="M56" s="4"/>
      <c r="N56" s="6"/>
      <c r="O56" s="6"/>
      <c r="P56" s="6"/>
      <c r="Q56" s="6"/>
      <c r="R56" s="6"/>
      <c r="S56" s="6"/>
      <c r="T56" s="6"/>
      <c r="U56" s="6"/>
      <c r="V56" s="6"/>
      <c r="W56" s="6"/>
      <c r="X56" s="6"/>
      <c r="Y56" s="6"/>
      <c r="Z56" s="10"/>
    </row>
    <row r="57" spans="1:26" ht="108" hidden="1">
      <c r="A57" s="6">
        <v>43</v>
      </c>
      <c r="B57" s="6" t="s">
        <v>45</v>
      </c>
      <c r="C57" s="6" t="s">
        <v>268</v>
      </c>
      <c r="D57" s="6"/>
      <c r="E57" s="4" t="s">
        <v>72</v>
      </c>
      <c r="F57" s="4" t="s">
        <v>72</v>
      </c>
      <c r="G57" s="4" t="s">
        <v>72</v>
      </c>
      <c r="H57" s="8" t="s">
        <v>265</v>
      </c>
      <c r="I57" s="4" t="s">
        <v>264</v>
      </c>
      <c r="J57" s="4"/>
      <c r="K57" s="4" t="s">
        <v>72</v>
      </c>
      <c r="L57" s="4" t="s">
        <v>262</v>
      </c>
      <c r="M57" s="4" t="s">
        <v>263</v>
      </c>
      <c r="N57" s="4" t="s">
        <v>72</v>
      </c>
      <c r="O57" s="4" t="s">
        <v>267</v>
      </c>
      <c r="P57" s="6"/>
      <c r="Q57" s="6"/>
      <c r="R57" s="6" t="s">
        <v>266</v>
      </c>
      <c r="S57" s="4" t="s">
        <v>72</v>
      </c>
      <c r="T57" s="6" t="s">
        <v>258</v>
      </c>
      <c r="U57" s="6" t="s">
        <v>259</v>
      </c>
      <c r="V57" s="6" t="s">
        <v>260</v>
      </c>
      <c r="W57" s="6">
        <v>70</v>
      </c>
      <c r="X57" s="6"/>
      <c r="Y57" s="6"/>
      <c r="Z57" s="10" t="s">
        <v>261</v>
      </c>
    </row>
    <row r="58" spans="1:26" ht="67.5" hidden="1">
      <c r="A58" s="6">
        <v>44</v>
      </c>
      <c r="B58" s="6" t="s">
        <v>46</v>
      </c>
      <c r="C58" s="4" t="s">
        <v>245</v>
      </c>
      <c r="D58" s="6"/>
      <c r="E58" s="4" t="s">
        <v>72</v>
      </c>
      <c r="F58" s="4" t="s">
        <v>72</v>
      </c>
      <c r="G58" s="4" t="s">
        <v>72</v>
      </c>
      <c r="H58" s="8" t="s">
        <v>255</v>
      </c>
      <c r="I58" s="4" t="s">
        <v>256</v>
      </c>
      <c r="J58" s="4"/>
      <c r="K58" s="4" t="s">
        <v>72</v>
      </c>
      <c r="L58" s="4" t="s">
        <v>251</v>
      </c>
      <c r="M58" s="4" t="s">
        <v>250</v>
      </c>
      <c r="N58" s="6"/>
      <c r="O58" s="4" t="s">
        <v>257</v>
      </c>
      <c r="P58" s="6"/>
      <c r="Q58" s="6"/>
      <c r="R58" s="4" t="s">
        <v>72</v>
      </c>
      <c r="S58" s="4" t="s">
        <v>72</v>
      </c>
      <c r="T58" s="6" t="s">
        <v>246</v>
      </c>
      <c r="U58" s="6" t="s">
        <v>247</v>
      </c>
      <c r="V58" s="6" t="s">
        <v>248</v>
      </c>
      <c r="W58" s="6">
        <v>300</v>
      </c>
      <c r="X58" s="9">
        <v>5.8000000000000003E-2</v>
      </c>
      <c r="Y58" s="6"/>
      <c r="Z58" s="10" t="s">
        <v>249</v>
      </c>
    </row>
    <row r="60" spans="1:26" ht="25.5" customHeight="1">
      <c r="B60" s="225" t="s">
        <v>23</v>
      </c>
      <c r="C60" s="225"/>
    </row>
    <row r="61" spans="1:26" ht="27.75" customHeight="1"/>
    <row r="62" spans="1:26" ht="27.75" customHeight="1"/>
    <row r="63" spans="1:26" ht="27.75" customHeight="1">
      <c r="A63" s="205" t="s">
        <v>26</v>
      </c>
      <c r="B63" s="225" t="s">
        <v>22</v>
      </c>
      <c r="C63" s="225"/>
    </row>
    <row r="64" spans="1:26" ht="27.75" customHeight="1"/>
    <row r="65" spans="1:3" ht="27.75" customHeight="1">
      <c r="A65" s="208"/>
      <c r="B65" s="225" t="s">
        <v>24</v>
      </c>
      <c r="C65" s="225"/>
    </row>
    <row r="66" spans="1:3" ht="27.75" customHeight="1">
      <c r="A66" s="208" t="s">
        <v>26</v>
      </c>
      <c r="B66" s="225" t="s">
        <v>25</v>
      </c>
      <c r="C66" s="225"/>
    </row>
    <row r="67" spans="1:3" ht="27.75" customHeight="1">
      <c r="A67" s="205" t="s">
        <v>27</v>
      </c>
      <c r="B67" s="225" t="s">
        <v>28</v>
      </c>
      <c r="C67" s="225"/>
    </row>
    <row r="68" spans="1:3" ht="27.75" customHeight="1">
      <c r="A68" s="205" t="s">
        <v>29</v>
      </c>
      <c r="B68" s="225" t="s">
        <v>30</v>
      </c>
      <c r="C68" s="225"/>
    </row>
  </sheetData>
  <mergeCells count="62">
    <mergeCell ref="O26:O29"/>
    <mergeCell ref="S26:S29"/>
    <mergeCell ref="R26:R29"/>
    <mergeCell ref="A26:A29"/>
    <mergeCell ref="B26:B29"/>
    <mergeCell ref="D26:D29"/>
    <mergeCell ref="E26:E29"/>
    <mergeCell ref="F26:F29"/>
    <mergeCell ref="G26:G29"/>
    <mergeCell ref="C26:C29"/>
    <mergeCell ref="Z2:Z3"/>
    <mergeCell ref="A2:A3"/>
    <mergeCell ref="B2:B3"/>
    <mergeCell ref="A1:S1"/>
    <mergeCell ref="U2:V2"/>
    <mergeCell ref="D2:S2"/>
    <mergeCell ref="C2:C3"/>
    <mergeCell ref="W2:W3"/>
    <mergeCell ref="X2:X3"/>
    <mergeCell ref="Y2:Y3"/>
    <mergeCell ref="T2:T3"/>
    <mergeCell ref="Q54:Q55"/>
    <mergeCell ref="T54:T55"/>
    <mergeCell ref="A54:A55"/>
    <mergeCell ref="D54:D55"/>
    <mergeCell ref="E54:E55"/>
    <mergeCell ref="F54:F55"/>
    <mergeCell ref="G54:G55"/>
    <mergeCell ref="B54:B55"/>
    <mergeCell ref="C54:C55"/>
    <mergeCell ref="R54:R55"/>
    <mergeCell ref="S54:S55"/>
    <mergeCell ref="K54:K55"/>
    <mergeCell ref="L54:L55"/>
    <mergeCell ref="N54:N55"/>
    <mergeCell ref="O54:O55"/>
    <mergeCell ref="P54:P55"/>
    <mergeCell ref="A6:A8"/>
    <mergeCell ref="S6:S8"/>
    <mergeCell ref="A9:A10"/>
    <mergeCell ref="B9:B10"/>
    <mergeCell ref="C9:C10"/>
    <mergeCell ref="D9:D10"/>
    <mergeCell ref="E9:E10"/>
    <mergeCell ref="F9:F10"/>
    <mergeCell ref="G9:G10"/>
    <mergeCell ref="S9:S10"/>
    <mergeCell ref="G6:G8"/>
    <mergeCell ref="B6:B8"/>
    <mergeCell ref="C6:C8"/>
    <mergeCell ref="D6:D8"/>
    <mergeCell ref="E6:E8"/>
    <mergeCell ref="F6:F8"/>
    <mergeCell ref="F16:F20"/>
    <mergeCell ref="G16:G20"/>
    <mergeCell ref="P16:P20"/>
    <mergeCell ref="O16:O19"/>
    <mergeCell ref="A16:A20"/>
    <mergeCell ref="B16:B20"/>
    <mergeCell ref="C16:C20"/>
    <mergeCell ref="D16:D20"/>
    <mergeCell ref="E16:E20"/>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AA65"/>
  <sheetViews>
    <sheetView topLeftCell="A10" zoomScale="90" zoomScaleNormal="90" workbookViewId="0">
      <selection activeCell="I12" sqref="I12"/>
    </sheetView>
  </sheetViews>
  <sheetFormatPr defaultRowHeight="12"/>
  <cols>
    <col min="1" max="1" width="6.625" style="12" customWidth="1"/>
    <col min="2" max="2" width="24.5" style="22" customWidth="1"/>
    <col min="3" max="3" width="15.75" style="22" customWidth="1"/>
    <col min="4" max="4" width="13.25" style="13" customWidth="1"/>
    <col min="5" max="7" width="6.25" style="13" customWidth="1"/>
    <col min="8" max="8" width="24.125" style="13" customWidth="1"/>
    <col min="9" max="9" width="17" style="13" customWidth="1"/>
    <col min="10" max="10" width="0" style="13" hidden="1" customWidth="1"/>
    <col min="11" max="11" width="10.625" style="13" customWidth="1"/>
    <col min="12" max="12" width="39.25" style="13" customWidth="1"/>
    <col min="13" max="13" width="19.25" style="13" customWidth="1"/>
    <col min="14" max="14" width="24.125" style="13" customWidth="1"/>
    <col min="15" max="15" width="29.125" style="13" customWidth="1"/>
    <col min="16" max="19" width="2.5" style="13" customWidth="1"/>
    <col min="20" max="20" width="17.25" style="13" bestFit="1" customWidth="1"/>
    <col min="21" max="21" width="12.625" style="13" customWidth="1"/>
    <col min="22" max="22" width="12.875" style="13" customWidth="1"/>
    <col min="23" max="23" width="9" style="13"/>
    <col min="24" max="24" width="13.75" style="13" customWidth="1"/>
    <col min="25" max="25" width="9" style="13"/>
    <col min="26" max="26" width="22.875" style="13" customWidth="1"/>
    <col min="27" max="16384" width="9" style="13"/>
  </cols>
  <sheetData>
    <row r="1" spans="1:27">
      <c r="A1" s="416" t="s">
        <v>176</v>
      </c>
      <c r="B1" s="416"/>
      <c r="C1" s="416"/>
      <c r="D1" s="416"/>
      <c r="E1" s="416"/>
      <c r="F1" s="416"/>
      <c r="G1" s="416"/>
      <c r="H1" s="416"/>
      <c r="I1" s="416"/>
      <c r="J1" s="416"/>
      <c r="K1" s="416"/>
      <c r="L1" s="416"/>
      <c r="M1" s="416"/>
      <c r="N1" s="416"/>
      <c r="O1" s="416"/>
      <c r="P1" s="416"/>
      <c r="Q1" s="416"/>
      <c r="R1" s="416"/>
      <c r="S1" s="416"/>
      <c r="T1" s="11"/>
      <c r="U1" s="12"/>
      <c r="V1" s="12"/>
      <c r="W1" s="12"/>
      <c r="X1" s="12"/>
      <c r="Y1" s="12"/>
    </row>
    <row r="2" spans="1:27">
      <c r="A2" s="417" t="s">
        <v>177</v>
      </c>
      <c r="B2" s="418" t="s">
        <v>1</v>
      </c>
      <c r="C2" s="402" t="s">
        <v>71</v>
      </c>
      <c r="D2" s="419" t="s">
        <v>178</v>
      </c>
      <c r="E2" s="420"/>
      <c r="F2" s="420"/>
      <c r="G2" s="420"/>
      <c r="H2" s="420"/>
      <c r="I2" s="420"/>
      <c r="J2" s="420"/>
      <c r="K2" s="420"/>
      <c r="L2" s="420"/>
      <c r="M2" s="420"/>
      <c r="N2" s="420"/>
      <c r="O2" s="420"/>
      <c r="P2" s="420"/>
      <c r="Q2" s="420"/>
      <c r="R2" s="420"/>
      <c r="S2" s="421"/>
      <c r="T2" s="402" t="s">
        <v>179</v>
      </c>
      <c r="U2" s="417" t="s">
        <v>12</v>
      </c>
      <c r="V2" s="417"/>
      <c r="W2" s="402" t="s">
        <v>79</v>
      </c>
      <c r="X2" s="422" t="s">
        <v>181</v>
      </c>
      <c r="Y2" s="402" t="s">
        <v>91</v>
      </c>
      <c r="Z2" s="402" t="s">
        <v>66</v>
      </c>
    </row>
    <row r="3" spans="1:27" ht="94.5" customHeight="1">
      <c r="A3" s="417"/>
      <c r="B3" s="418"/>
      <c r="C3" s="403"/>
      <c r="D3" s="14" t="s">
        <v>182</v>
      </c>
      <c r="E3" s="15" t="s">
        <v>183</v>
      </c>
      <c r="F3" s="15" t="s">
        <v>184</v>
      </c>
      <c r="G3" s="16" t="s">
        <v>4</v>
      </c>
      <c r="H3" s="17" t="s">
        <v>73</v>
      </c>
      <c r="I3" s="16" t="s">
        <v>363</v>
      </c>
      <c r="J3" s="18" t="s">
        <v>185</v>
      </c>
      <c r="K3" s="19" t="s">
        <v>186</v>
      </c>
      <c r="L3" s="16" t="s">
        <v>187</v>
      </c>
      <c r="M3" s="16" t="s">
        <v>362</v>
      </c>
      <c r="N3" s="16" t="s">
        <v>188</v>
      </c>
      <c r="O3" s="15" t="s">
        <v>87</v>
      </c>
      <c r="P3" s="16" t="s">
        <v>189</v>
      </c>
      <c r="Q3" s="15" t="s">
        <v>16</v>
      </c>
      <c r="R3" s="15" t="s">
        <v>190</v>
      </c>
      <c r="S3" s="16" t="s">
        <v>21</v>
      </c>
      <c r="T3" s="403"/>
      <c r="U3" s="20" t="s">
        <v>191</v>
      </c>
      <c r="V3" s="20" t="s">
        <v>14</v>
      </c>
      <c r="W3" s="403"/>
      <c r="X3" s="423"/>
      <c r="Y3" s="403"/>
      <c r="Z3" s="403"/>
    </row>
    <row r="4" spans="1:27" s="41" customFormat="1" ht="108.75" customHeight="1">
      <c r="A4" s="147">
        <v>1</v>
      </c>
      <c r="B4" s="62" t="s">
        <v>512</v>
      </c>
      <c r="C4" s="78" t="s">
        <v>408</v>
      </c>
      <c r="D4" s="79"/>
      <c r="E4" s="64" t="s">
        <v>72</v>
      </c>
      <c r="F4" s="64" t="s">
        <v>72</v>
      </c>
      <c r="G4" s="64" t="s">
        <v>395</v>
      </c>
      <c r="H4" s="65" t="s">
        <v>626</v>
      </c>
      <c r="I4" s="63" t="s">
        <v>623</v>
      </c>
      <c r="J4" s="63"/>
      <c r="K4" s="63" t="s">
        <v>409</v>
      </c>
      <c r="L4" s="63" t="s">
        <v>625</v>
      </c>
      <c r="M4" s="63" t="s">
        <v>624</v>
      </c>
      <c r="N4" s="62"/>
      <c r="O4" s="63" t="s">
        <v>627</v>
      </c>
      <c r="P4" s="62"/>
      <c r="Q4" s="62"/>
      <c r="R4" s="62"/>
      <c r="S4" s="67" t="s">
        <v>72</v>
      </c>
      <c r="T4" s="63" t="s">
        <v>396</v>
      </c>
      <c r="U4" s="63" t="s">
        <v>397</v>
      </c>
      <c r="V4" s="63" t="s">
        <v>398</v>
      </c>
      <c r="W4" s="62" t="s">
        <v>399</v>
      </c>
      <c r="X4" s="254"/>
      <c r="Y4" s="62"/>
      <c r="Z4" s="255">
        <v>6.5000000000000002E-2</v>
      </c>
      <c r="AA4" s="41">
        <f>0.0054167*12</f>
        <v>6.50004E-2</v>
      </c>
    </row>
    <row r="5" spans="1:27" s="41" customFormat="1" ht="54">
      <c r="A5" s="147">
        <v>2</v>
      </c>
      <c r="B5" s="62" t="s">
        <v>517</v>
      </c>
      <c r="C5" s="63" t="s">
        <v>400</v>
      </c>
      <c r="D5" s="62" t="s">
        <v>401</v>
      </c>
      <c r="E5" s="64" t="s">
        <v>72</v>
      </c>
      <c r="F5" s="64" t="s">
        <v>72</v>
      </c>
      <c r="G5" s="64" t="s">
        <v>72</v>
      </c>
      <c r="H5" s="65" t="s">
        <v>426</v>
      </c>
      <c r="I5" s="63" t="s">
        <v>620</v>
      </c>
      <c r="J5" s="63"/>
      <c r="K5" s="66" t="s">
        <v>409</v>
      </c>
      <c r="L5" s="65" t="s">
        <v>402</v>
      </c>
      <c r="M5" s="63" t="s">
        <v>410</v>
      </c>
      <c r="N5" s="62">
        <f>31-16+28+31+30+31+30+31+31+30+31+30+31</f>
        <v>349</v>
      </c>
      <c r="O5" s="63" t="s">
        <v>411</v>
      </c>
      <c r="P5" s="62"/>
      <c r="Q5" s="62"/>
      <c r="R5" s="62"/>
      <c r="S5" s="67" t="s">
        <v>72</v>
      </c>
      <c r="T5" s="63" t="s">
        <v>403</v>
      </c>
      <c r="U5" s="62" t="s">
        <v>404</v>
      </c>
      <c r="V5" s="62" t="s">
        <v>405</v>
      </c>
      <c r="W5" s="62" t="s">
        <v>406</v>
      </c>
      <c r="X5" s="68">
        <v>4.3499999999999997E-2</v>
      </c>
      <c r="Y5" s="62"/>
      <c r="Z5" s="69" t="s">
        <v>407</v>
      </c>
    </row>
    <row r="6" spans="1:27" s="21" customFormat="1" ht="232.5" customHeight="1">
      <c r="A6" s="80">
        <v>3</v>
      </c>
      <c r="B6" s="42" t="s">
        <v>565</v>
      </c>
      <c r="C6" s="42" t="s">
        <v>575</v>
      </c>
      <c r="D6" s="80"/>
      <c r="E6" s="136" t="s">
        <v>72</v>
      </c>
      <c r="F6" s="136" t="s">
        <v>72</v>
      </c>
      <c r="G6" s="136" t="s">
        <v>72</v>
      </c>
      <c r="H6" s="42" t="s">
        <v>569</v>
      </c>
      <c r="I6" s="137" t="s">
        <v>568</v>
      </c>
      <c r="J6" s="42"/>
      <c r="K6" s="138" t="s">
        <v>409</v>
      </c>
      <c r="L6" s="139" t="s">
        <v>567</v>
      </c>
      <c r="M6" s="137" t="s">
        <v>751</v>
      </c>
      <c r="N6" s="42" t="s">
        <v>148</v>
      </c>
      <c r="O6" s="42" t="s">
        <v>566</v>
      </c>
      <c r="P6" s="80"/>
      <c r="Q6" s="80"/>
      <c r="R6" s="80"/>
      <c r="S6" s="140" t="s">
        <v>72</v>
      </c>
      <c r="T6" s="42" t="s">
        <v>570</v>
      </c>
      <c r="U6" s="137" t="s">
        <v>571</v>
      </c>
      <c r="V6" s="137" t="s">
        <v>572</v>
      </c>
      <c r="W6" s="42" t="s">
        <v>573</v>
      </c>
      <c r="X6" s="137" t="s">
        <v>574</v>
      </c>
      <c r="Y6" s="80"/>
      <c r="Z6" s="141" t="s">
        <v>180</v>
      </c>
    </row>
    <row r="7" spans="1:27" s="41" customFormat="1" ht="72">
      <c r="A7" s="36">
        <v>4</v>
      </c>
      <c r="B7" s="70" t="s">
        <v>514</v>
      </c>
      <c r="C7" s="70" t="s">
        <v>485</v>
      </c>
      <c r="D7" s="36" t="s">
        <v>149</v>
      </c>
      <c r="E7" s="38" t="s">
        <v>72</v>
      </c>
      <c r="F7" s="38" t="s">
        <v>72</v>
      </c>
      <c r="G7" s="38"/>
      <c r="H7" s="37" t="s">
        <v>150</v>
      </c>
      <c r="I7" s="154" t="s">
        <v>839</v>
      </c>
      <c r="J7" s="37"/>
      <c r="K7" s="43" t="s">
        <v>88</v>
      </c>
      <c r="L7" s="39" t="s">
        <v>335</v>
      </c>
      <c r="M7" s="37" t="s">
        <v>334</v>
      </c>
      <c r="N7" s="36"/>
      <c r="O7" s="38" t="s">
        <v>336</v>
      </c>
      <c r="P7" s="36"/>
      <c r="Q7" s="36"/>
      <c r="R7" s="36"/>
      <c r="S7" s="46" t="s">
        <v>72</v>
      </c>
      <c r="T7" s="37" t="s">
        <v>151</v>
      </c>
      <c r="U7" s="411" t="s">
        <v>333</v>
      </c>
      <c r="V7" s="412"/>
      <c r="W7" s="36" t="s">
        <v>152</v>
      </c>
      <c r="X7" s="239">
        <v>4.8599999999999997E-2</v>
      </c>
      <c r="Y7" s="36"/>
      <c r="Z7" s="40"/>
    </row>
    <row r="8" spans="1:27" s="41" customFormat="1" ht="96">
      <c r="A8" s="36">
        <v>5</v>
      </c>
      <c r="B8" s="70" t="s">
        <v>511</v>
      </c>
      <c r="C8" s="70" t="s">
        <v>366</v>
      </c>
      <c r="D8" s="36"/>
      <c r="E8" s="38" t="s">
        <v>72</v>
      </c>
      <c r="F8" s="38" t="s">
        <v>72</v>
      </c>
      <c r="G8" s="38" t="s">
        <v>72</v>
      </c>
      <c r="H8" s="37" t="s">
        <v>356</v>
      </c>
      <c r="I8" s="37" t="s">
        <v>359</v>
      </c>
      <c r="J8" s="37"/>
      <c r="K8" s="37" t="s">
        <v>360</v>
      </c>
      <c r="L8" s="37" t="s">
        <v>361</v>
      </c>
      <c r="M8" s="37" t="s">
        <v>364</v>
      </c>
      <c r="N8" s="38" t="s">
        <v>192</v>
      </c>
      <c r="O8" s="43" t="s">
        <v>365</v>
      </c>
      <c r="P8" s="36"/>
      <c r="Q8" s="36"/>
      <c r="R8" s="37" t="s">
        <v>367</v>
      </c>
      <c r="S8" s="46" t="s">
        <v>72</v>
      </c>
      <c r="T8" s="37" t="s">
        <v>153</v>
      </c>
      <c r="U8" s="400" t="s">
        <v>357</v>
      </c>
      <c r="V8" s="401"/>
      <c r="W8" s="36" t="s">
        <v>154</v>
      </c>
      <c r="X8" s="47">
        <v>5.8724999999999999E-2</v>
      </c>
      <c r="Y8" s="36"/>
      <c r="Z8" s="40"/>
    </row>
    <row r="9" spans="1:27" s="41" customFormat="1" ht="140.25" customHeight="1">
      <c r="A9" s="36">
        <v>6</v>
      </c>
      <c r="B9" s="70" t="s">
        <v>513</v>
      </c>
      <c r="C9" s="70" t="s">
        <v>328</v>
      </c>
      <c r="D9" s="36" t="s">
        <v>155</v>
      </c>
      <c r="E9" s="38" t="s">
        <v>72</v>
      </c>
      <c r="F9" s="38" t="s">
        <v>72</v>
      </c>
      <c r="G9" s="38" t="s">
        <v>72</v>
      </c>
      <c r="H9" s="37" t="s">
        <v>156</v>
      </c>
      <c r="I9" s="37" t="s">
        <v>325</v>
      </c>
      <c r="J9" s="37"/>
      <c r="K9" s="43" t="s">
        <v>321</v>
      </c>
      <c r="L9" s="39" t="s">
        <v>326</v>
      </c>
      <c r="M9" s="37" t="s">
        <v>327</v>
      </c>
      <c r="N9" s="36"/>
      <c r="O9" s="38" t="s">
        <v>556</v>
      </c>
      <c r="P9" s="36"/>
      <c r="Q9" s="36"/>
      <c r="R9" s="36"/>
      <c r="S9" s="44" t="s">
        <v>321</v>
      </c>
      <c r="T9" s="37" t="s">
        <v>153</v>
      </c>
      <c r="U9" s="37" t="s">
        <v>157</v>
      </c>
      <c r="V9" s="36" t="s">
        <v>358</v>
      </c>
      <c r="W9" s="36" t="s">
        <v>158</v>
      </c>
      <c r="X9" s="37" t="s">
        <v>159</v>
      </c>
      <c r="Y9" s="36"/>
      <c r="Z9" s="40"/>
    </row>
    <row r="10" spans="1:27" s="41" customFormat="1" ht="111" customHeight="1">
      <c r="A10" s="36">
        <v>7</v>
      </c>
      <c r="B10" s="37" t="s">
        <v>160</v>
      </c>
      <c r="C10" s="70" t="s">
        <v>324</v>
      </c>
      <c r="D10" s="36" t="s">
        <v>161</v>
      </c>
      <c r="E10" s="38" t="s">
        <v>72</v>
      </c>
      <c r="F10" s="38" t="s">
        <v>72</v>
      </c>
      <c r="G10" s="38"/>
      <c r="H10" s="37" t="s">
        <v>316</v>
      </c>
      <c r="I10" s="154" t="s">
        <v>320</v>
      </c>
      <c r="J10" s="37"/>
      <c r="K10" s="37" t="s">
        <v>321</v>
      </c>
      <c r="L10" s="155" t="s">
        <v>677</v>
      </c>
      <c r="M10" s="154" t="s">
        <v>322</v>
      </c>
      <c r="N10" s="36"/>
      <c r="O10" s="42" t="s">
        <v>323</v>
      </c>
      <c r="P10" s="36"/>
      <c r="Q10" s="36"/>
      <c r="R10" s="36"/>
      <c r="S10" s="36" t="s">
        <v>321</v>
      </c>
      <c r="T10" s="154" t="s">
        <v>674</v>
      </c>
      <c r="U10" s="37" t="s">
        <v>317</v>
      </c>
      <c r="V10" s="37" t="s">
        <v>318</v>
      </c>
      <c r="W10" s="36" t="s">
        <v>164</v>
      </c>
      <c r="X10" s="37" t="s">
        <v>319</v>
      </c>
      <c r="Y10" s="36"/>
      <c r="Z10" s="40"/>
    </row>
    <row r="11" spans="1:27" s="246" customFormat="1" ht="84.75" customHeight="1">
      <c r="A11" s="256">
        <v>8</v>
      </c>
      <c r="B11" s="257" t="s">
        <v>520</v>
      </c>
      <c r="C11" s="257" t="s">
        <v>526</v>
      </c>
      <c r="D11" s="256"/>
      <c r="E11" s="258" t="s">
        <v>72</v>
      </c>
      <c r="F11" s="258" t="s">
        <v>72</v>
      </c>
      <c r="G11" s="258" t="s">
        <v>72</v>
      </c>
      <c r="H11" s="257" t="s">
        <v>521</v>
      </c>
      <c r="I11" s="257" t="s">
        <v>524</v>
      </c>
      <c r="J11" s="257"/>
      <c r="K11" s="258" t="s">
        <v>72</v>
      </c>
      <c r="L11" s="257" t="s">
        <v>530</v>
      </c>
      <c r="M11" s="257" t="s">
        <v>824</v>
      </c>
      <c r="N11" s="257" t="s">
        <v>814</v>
      </c>
      <c r="O11" s="257" t="s">
        <v>525</v>
      </c>
      <c r="P11" s="259"/>
      <c r="Q11" s="256"/>
      <c r="R11" s="257" t="s">
        <v>527</v>
      </c>
      <c r="S11" s="259" t="s">
        <v>72</v>
      </c>
      <c r="T11" s="257" t="s">
        <v>165</v>
      </c>
      <c r="U11" s="457" t="s">
        <v>523</v>
      </c>
      <c r="V11" s="458"/>
      <c r="W11" s="256" t="s">
        <v>166</v>
      </c>
      <c r="X11" s="257" t="s">
        <v>522</v>
      </c>
      <c r="Y11" s="256"/>
      <c r="Z11" s="260">
        <f>0.0059375*12</f>
        <v>7.1250000000000008E-2</v>
      </c>
    </row>
    <row r="12" spans="1:27" s="41" customFormat="1" ht="97.5" customHeight="1">
      <c r="A12" s="36">
        <v>9</v>
      </c>
      <c r="B12" s="70" t="s">
        <v>515</v>
      </c>
      <c r="C12" s="70" t="s">
        <v>628</v>
      </c>
      <c r="D12" s="36" t="s">
        <v>167</v>
      </c>
      <c r="E12" s="38" t="s">
        <v>72</v>
      </c>
      <c r="F12" s="38" t="s">
        <v>72</v>
      </c>
      <c r="G12" s="38" t="s">
        <v>72</v>
      </c>
      <c r="H12" s="45" t="s">
        <v>329</v>
      </c>
      <c r="I12" s="37" t="s">
        <v>331</v>
      </c>
      <c r="J12" s="37"/>
      <c r="K12" s="38" t="s">
        <v>72</v>
      </c>
      <c r="L12" s="70" t="s">
        <v>563</v>
      </c>
      <c r="M12" s="154" t="s">
        <v>808</v>
      </c>
      <c r="N12" s="36"/>
      <c r="O12" s="38" t="s">
        <v>332</v>
      </c>
      <c r="P12" s="36"/>
      <c r="Q12" s="36"/>
      <c r="R12" s="36"/>
      <c r="S12" s="46" t="s">
        <v>72</v>
      </c>
      <c r="T12" s="37" t="s">
        <v>168</v>
      </c>
      <c r="U12" s="400" t="s">
        <v>330</v>
      </c>
      <c r="V12" s="401"/>
      <c r="W12" s="37">
        <v>700</v>
      </c>
      <c r="X12" s="47">
        <v>4.5676000000000001E-2</v>
      </c>
      <c r="Y12" s="36"/>
      <c r="Z12" s="40"/>
    </row>
    <row r="13" spans="1:27" s="41" customFormat="1" ht="148.5">
      <c r="A13" s="36">
        <v>10</v>
      </c>
      <c r="B13" s="97" t="s">
        <v>486</v>
      </c>
      <c r="C13" s="98" t="s">
        <v>169</v>
      </c>
      <c r="D13" s="97" t="s">
        <v>170</v>
      </c>
      <c r="E13" s="99" t="s">
        <v>72</v>
      </c>
      <c r="F13" s="99" t="s">
        <v>72</v>
      </c>
      <c r="G13" s="99" t="s">
        <v>72</v>
      </c>
      <c r="H13" s="100" t="s">
        <v>487</v>
      </c>
      <c r="I13" s="100" t="s">
        <v>488</v>
      </c>
      <c r="J13" s="98"/>
      <c r="K13" s="99" t="s">
        <v>72</v>
      </c>
      <c r="L13" s="101" t="s">
        <v>489</v>
      </c>
      <c r="M13" s="102" t="s">
        <v>490</v>
      </c>
      <c r="N13" s="230"/>
      <c r="O13" s="98" t="s">
        <v>844</v>
      </c>
      <c r="P13" s="103" t="s">
        <v>72</v>
      </c>
      <c r="Q13" s="97"/>
      <c r="R13" s="97"/>
      <c r="S13" s="103" t="s">
        <v>72</v>
      </c>
      <c r="T13" s="98" t="s">
        <v>172</v>
      </c>
      <c r="U13" s="102" t="s">
        <v>252</v>
      </c>
      <c r="V13" s="102" t="s">
        <v>253</v>
      </c>
      <c r="W13" s="97" t="s">
        <v>173</v>
      </c>
      <c r="X13" s="102" t="s">
        <v>254</v>
      </c>
      <c r="Y13" s="97"/>
      <c r="Z13" s="104"/>
    </row>
    <row r="14" spans="1:27" s="41" customFormat="1" ht="188.25" customHeight="1">
      <c r="A14" s="36">
        <v>11</v>
      </c>
      <c r="B14" s="127" t="s">
        <v>564</v>
      </c>
      <c r="C14" s="128" t="s">
        <v>174</v>
      </c>
      <c r="D14" s="129">
        <v>40064</v>
      </c>
      <c r="E14" s="130" t="s">
        <v>72</v>
      </c>
      <c r="F14" s="130" t="s">
        <v>72</v>
      </c>
      <c r="G14" s="130" t="s">
        <v>72</v>
      </c>
      <c r="H14" s="131" t="s">
        <v>427</v>
      </c>
      <c r="I14" s="128" t="s">
        <v>681</v>
      </c>
      <c r="J14" s="128"/>
      <c r="K14" s="130" t="s">
        <v>72</v>
      </c>
      <c r="L14" s="132" t="s">
        <v>684</v>
      </c>
      <c r="M14" s="128" t="s">
        <v>682</v>
      </c>
      <c r="N14" s="128" t="s">
        <v>428</v>
      </c>
      <c r="O14" s="133" t="s">
        <v>432</v>
      </c>
      <c r="P14" s="134" t="s">
        <v>72</v>
      </c>
      <c r="Q14" s="127"/>
      <c r="R14" s="127"/>
      <c r="S14" s="134" t="s">
        <v>72</v>
      </c>
      <c r="T14" s="128" t="s">
        <v>175</v>
      </c>
      <c r="U14" s="128" t="s">
        <v>429</v>
      </c>
      <c r="V14" s="128" t="s">
        <v>430</v>
      </c>
      <c r="W14" s="128" t="s">
        <v>431</v>
      </c>
      <c r="X14" s="240" t="s">
        <v>686</v>
      </c>
      <c r="Y14" s="127"/>
      <c r="Z14" s="135"/>
    </row>
    <row r="15" spans="1:27" s="41" customFormat="1" ht="158.25" customHeight="1">
      <c r="A15" s="36">
        <v>12</v>
      </c>
      <c r="B15" s="18" t="s">
        <v>70</v>
      </c>
      <c r="C15" s="18" t="s">
        <v>193</v>
      </c>
      <c r="D15" s="56" t="s">
        <v>194</v>
      </c>
      <c r="E15" s="57" t="s">
        <v>390</v>
      </c>
      <c r="F15" s="18" t="s">
        <v>390</v>
      </c>
      <c r="G15" s="18" t="s">
        <v>72</v>
      </c>
      <c r="H15" s="58" t="s">
        <v>195</v>
      </c>
      <c r="I15" s="18" t="s">
        <v>392</v>
      </c>
      <c r="J15" s="18"/>
      <c r="K15" s="18" t="s">
        <v>196</v>
      </c>
      <c r="L15" s="18" t="s">
        <v>393</v>
      </c>
      <c r="M15" s="60" t="s">
        <v>394</v>
      </c>
      <c r="N15" s="59"/>
      <c r="O15" s="153" t="s">
        <v>678</v>
      </c>
      <c r="P15" s="18" t="s">
        <v>197</v>
      </c>
      <c r="Q15" s="56" t="s">
        <v>85</v>
      </c>
      <c r="R15" s="56" t="s">
        <v>85</v>
      </c>
      <c r="S15" s="18" t="s">
        <v>198</v>
      </c>
      <c r="T15" s="18" t="s">
        <v>199</v>
      </c>
      <c r="U15" s="56" t="s">
        <v>200</v>
      </c>
      <c r="V15" s="56" t="s">
        <v>201</v>
      </c>
      <c r="W15" s="56">
        <v>3000</v>
      </c>
      <c r="X15" s="18" t="s">
        <v>391</v>
      </c>
      <c r="Y15" s="56">
        <v>279487.5</v>
      </c>
      <c r="Z15" s="56" t="s">
        <v>202</v>
      </c>
    </row>
    <row r="16" spans="1:27" s="298" customFormat="1" ht="60.75" customHeight="1">
      <c r="A16" s="424">
        <v>13</v>
      </c>
      <c r="B16" s="408" t="s">
        <v>203</v>
      </c>
      <c r="C16" s="408" t="s">
        <v>776</v>
      </c>
      <c r="D16" s="413" t="s">
        <v>107</v>
      </c>
      <c r="E16" s="408" t="s">
        <v>72</v>
      </c>
      <c r="F16" s="408" t="s">
        <v>72</v>
      </c>
      <c r="G16" s="408" t="s">
        <v>72</v>
      </c>
      <c r="H16" s="293" t="s">
        <v>108</v>
      </c>
      <c r="I16" s="294" t="s">
        <v>113</v>
      </c>
      <c r="J16" s="294"/>
      <c r="K16" s="408" t="s">
        <v>88</v>
      </c>
      <c r="L16" s="294" t="s">
        <v>115</v>
      </c>
      <c r="M16" s="294" t="s">
        <v>114</v>
      </c>
      <c r="N16" s="295" t="s">
        <v>88</v>
      </c>
      <c r="O16" s="294" t="s">
        <v>769</v>
      </c>
      <c r="P16" s="295" t="s">
        <v>85</v>
      </c>
      <c r="Q16" s="295" t="s">
        <v>85</v>
      </c>
      <c r="R16" s="295" t="s">
        <v>85</v>
      </c>
      <c r="S16" s="413" t="s">
        <v>72</v>
      </c>
      <c r="T16" s="295" t="s">
        <v>109</v>
      </c>
      <c r="U16" s="295" t="s">
        <v>110</v>
      </c>
      <c r="V16" s="295" t="s">
        <v>111</v>
      </c>
      <c r="W16" s="295">
        <v>300</v>
      </c>
      <c r="X16" s="296">
        <v>6.0900000000000003E-2</v>
      </c>
      <c r="Y16" s="295"/>
      <c r="Z16" s="297" t="s">
        <v>112</v>
      </c>
    </row>
    <row r="17" spans="1:26" s="298" customFormat="1" ht="78.75" customHeight="1">
      <c r="A17" s="425"/>
      <c r="B17" s="409"/>
      <c r="C17" s="409"/>
      <c r="D17" s="414"/>
      <c r="E17" s="409"/>
      <c r="F17" s="409"/>
      <c r="G17" s="409"/>
      <c r="H17" s="293" t="s">
        <v>117</v>
      </c>
      <c r="I17" s="294" t="s">
        <v>121</v>
      </c>
      <c r="J17" s="294"/>
      <c r="K17" s="409"/>
      <c r="L17" s="294" t="s">
        <v>561</v>
      </c>
      <c r="M17" s="294" t="s">
        <v>820</v>
      </c>
      <c r="N17" s="294" t="s">
        <v>88</v>
      </c>
      <c r="O17" s="294" t="s">
        <v>770</v>
      </c>
      <c r="P17" s="295" t="s">
        <v>85</v>
      </c>
      <c r="Q17" s="295" t="s">
        <v>85</v>
      </c>
      <c r="R17" s="295" t="s">
        <v>85</v>
      </c>
      <c r="S17" s="414"/>
      <c r="T17" s="295" t="s">
        <v>109</v>
      </c>
      <c r="U17" s="295" t="s">
        <v>118</v>
      </c>
      <c r="V17" s="295" t="s">
        <v>119</v>
      </c>
      <c r="W17" s="295">
        <v>300</v>
      </c>
      <c r="X17" s="296">
        <v>0.06</v>
      </c>
      <c r="Y17" s="295"/>
      <c r="Z17" s="297" t="s">
        <v>96</v>
      </c>
    </row>
    <row r="18" spans="1:26" s="298" customFormat="1" ht="113.25" customHeight="1">
      <c r="A18" s="426"/>
      <c r="B18" s="410"/>
      <c r="C18" s="410"/>
      <c r="D18" s="415"/>
      <c r="E18" s="410"/>
      <c r="F18" s="410"/>
      <c r="G18" s="410"/>
      <c r="H18" s="293" t="s">
        <v>125</v>
      </c>
      <c r="I18" s="294" t="s">
        <v>129</v>
      </c>
      <c r="J18" s="294"/>
      <c r="K18" s="410"/>
      <c r="L18" s="294" t="s">
        <v>562</v>
      </c>
      <c r="M18" s="294" t="s">
        <v>819</v>
      </c>
      <c r="N18" s="294" t="s">
        <v>72</v>
      </c>
      <c r="O18" s="294" t="s">
        <v>771</v>
      </c>
      <c r="P18" s="295" t="s">
        <v>85</v>
      </c>
      <c r="Q18" s="295" t="s">
        <v>85</v>
      </c>
      <c r="R18" s="295" t="s">
        <v>85</v>
      </c>
      <c r="S18" s="415"/>
      <c r="T18" s="295" t="s">
        <v>126</v>
      </c>
      <c r="U18" s="295" t="s">
        <v>127</v>
      </c>
      <c r="V18" s="295" t="s">
        <v>128</v>
      </c>
      <c r="W18" s="295">
        <v>200</v>
      </c>
      <c r="X18" s="296">
        <v>5.8799999999999998E-2</v>
      </c>
      <c r="Y18" s="295"/>
      <c r="Z18" s="297" t="s">
        <v>96</v>
      </c>
    </row>
    <row r="19" spans="1:26" ht="60">
      <c r="A19" s="429">
        <v>14</v>
      </c>
      <c r="B19" s="357" t="s">
        <v>519</v>
      </c>
      <c r="C19" s="357"/>
      <c r="D19" s="359" t="s">
        <v>412</v>
      </c>
      <c r="E19" s="357" t="s">
        <v>72</v>
      </c>
      <c r="F19" s="357" t="s">
        <v>72</v>
      </c>
      <c r="G19" s="357" t="s">
        <v>72</v>
      </c>
      <c r="H19" s="73" t="s">
        <v>413</v>
      </c>
      <c r="I19" s="71" t="s">
        <v>414</v>
      </c>
      <c r="J19" s="71"/>
      <c r="K19" s="71" t="s">
        <v>501</v>
      </c>
      <c r="L19" s="71" t="s">
        <v>415</v>
      </c>
      <c r="M19" s="71" t="s">
        <v>816</v>
      </c>
      <c r="N19" s="71" t="s">
        <v>85</v>
      </c>
      <c r="O19" s="71" t="s">
        <v>416</v>
      </c>
      <c r="P19" s="71" t="s">
        <v>85</v>
      </c>
      <c r="Q19" s="71" t="s">
        <v>85</v>
      </c>
      <c r="R19" s="71" t="s">
        <v>85</v>
      </c>
      <c r="S19" s="359" t="s">
        <v>72</v>
      </c>
      <c r="T19" s="72" t="s">
        <v>417</v>
      </c>
      <c r="U19" s="72" t="s">
        <v>418</v>
      </c>
      <c r="V19" s="72" t="s">
        <v>419</v>
      </c>
      <c r="W19" s="72">
        <v>394</v>
      </c>
      <c r="X19" s="76">
        <v>8.6999999999999994E-2</v>
      </c>
      <c r="Y19" s="72"/>
      <c r="Z19" s="77" t="s">
        <v>407</v>
      </c>
    </row>
    <row r="20" spans="1:26" ht="48">
      <c r="A20" s="430"/>
      <c r="B20" s="358"/>
      <c r="C20" s="358"/>
      <c r="D20" s="360"/>
      <c r="E20" s="358"/>
      <c r="F20" s="358"/>
      <c r="G20" s="358"/>
      <c r="H20" s="73" t="s">
        <v>420</v>
      </c>
      <c r="I20" s="71" t="s">
        <v>421</v>
      </c>
      <c r="J20" s="71"/>
      <c r="K20" s="71" t="s">
        <v>501</v>
      </c>
      <c r="L20" s="71" t="s">
        <v>422</v>
      </c>
      <c r="M20" s="71" t="s">
        <v>817</v>
      </c>
      <c r="N20" s="71" t="s">
        <v>85</v>
      </c>
      <c r="O20" s="71" t="s">
        <v>423</v>
      </c>
      <c r="P20" s="71" t="s">
        <v>85</v>
      </c>
      <c r="Q20" s="71" t="s">
        <v>85</v>
      </c>
      <c r="R20" s="71" t="s">
        <v>85</v>
      </c>
      <c r="S20" s="360"/>
      <c r="T20" s="72" t="s">
        <v>417</v>
      </c>
      <c r="U20" s="72" t="s">
        <v>424</v>
      </c>
      <c r="V20" s="72" t="s">
        <v>425</v>
      </c>
      <c r="W20" s="72">
        <v>388</v>
      </c>
      <c r="X20" s="76">
        <v>8.6999999999999994E-2</v>
      </c>
      <c r="Y20" s="72"/>
      <c r="Z20" s="77" t="s">
        <v>407</v>
      </c>
    </row>
    <row r="21" spans="1:26" s="273" customFormat="1" ht="84.75" customHeight="1">
      <c r="A21" s="427">
        <v>15</v>
      </c>
      <c r="B21" s="406" t="s">
        <v>204</v>
      </c>
      <c r="C21" s="406" t="s">
        <v>102</v>
      </c>
      <c r="D21" s="404"/>
      <c r="E21" s="406" t="s">
        <v>72</v>
      </c>
      <c r="F21" s="406" t="s">
        <v>72</v>
      </c>
      <c r="G21" s="406" t="s">
        <v>72</v>
      </c>
      <c r="H21" s="267" t="s">
        <v>104</v>
      </c>
      <c r="I21" s="268" t="s">
        <v>553</v>
      </c>
      <c r="J21" s="268"/>
      <c r="K21" s="406" t="s">
        <v>88</v>
      </c>
      <c r="L21" s="406" t="s">
        <v>554</v>
      </c>
      <c r="M21" s="269" t="s">
        <v>98</v>
      </c>
      <c r="N21" s="404" t="s">
        <v>85</v>
      </c>
      <c r="O21" s="406" t="s">
        <v>555</v>
      </c>
      <c r="P21" s="404"/>
      <c r="Q21" s="404"/>
      <c r="R21" s="404">
        <f>7.8+8.2+7.7+8.5+8.9+8.3+6.2+5.7+5.2+4.8+7.6+8.5+6.8+6.2</f>
        <v>100.4</v>
      </c>
      <c r="S21" s="404" t="s">
        <v>88</v>
      </c>
      <c r="T21" s="404" t="s">
        <v>93</v>
      </c>
      <c r="U21" s="270" t="s">
        <v>97</v>
      </c>
      <c r="V21" s="270" t="s">
        <v>98</v>
      </c>
      <c r="W21" s="270">
        <v>80</v>
      </c>
      <c r="X21" s="271">
        <v>8.1562999999999997E-2</v>
      </c>
      <c r="Y21" s="270"/>
      <c r="Z21" s="272" t="s">
        <v>99</v>
      </c>
    </row>
    <row r="22" spans="1:26" s="273" customFormat="1" ht="63" customHeight="1">
      <c r="A22" s="428"/>
      <c r="B22" s="407"/>
      <c r="C22" s="407"/>
      <c r="D22" s="405"/>
      <c r="E22" s="407"/>
      <c r="F22" s="407"/>
      <c r="G22" s="407"/>
      <c r="H22" s="274" t="s">
        <v>92</v>
      </c>
      <c r="I22" s="268" t="s">
        <v>552</v>
      </c>
      <c r="J22" s="268"/>
      <c r="K22" s="407"/>
      <c r="L22" s="407"/>
      <c r="M22" s="275" t="s">
        <v>106</v>
      </c>
      <c r="N22" s="405"/>
      <c r="O22" s="407"/>
      <c r="P22" s="405"/>
      <c r="Q22" s="405"/>
      <c r="R22" s="405"/>
      <c r="S22" s="405"/>
      <c r="T22" s="405"/>
      <c r="U22" s="270" t="s">
        <v>94</v>
      </c>
      <c r="V22" s="270" t="s">
        <v>95</v>
      </c>
      <c r="W22" s="270">
        <v>80</v>
      </c>
      <c r="X22" s="271">
        <v>8.3375000000000005E-2</v>
      </c>
      <c r="Y22" s="270"/>
      <c r="Z22" s="272" t="s">
        <v>100</v>
      </c>
    </row>
    <row r="23" spans="1:26" s="273" customFormat="1" ht="68.25" customHeight="1">
      <c r="A23" s="287">
        <v>16</v>
      </c>
      <c r="B23" s="287" t="s">
        <v>752</v>
      </c>
      <c r="C23" s="277" t="s">
        <v>753</v>
      </c>
      <c r="D23" s="278"/>
      <c r="E23" s="277" t="s">
        <v>72</v>
      </c>
      <c r="F23" s="277" t="s">
        <v>72</v>
      </c>
      <c r="G23" s="277" t="s">
        <v>72</v>
      </c>
      <c r="H23" s="276" t="s">
        <v>754</v>
      </c>
      <c r="I23" s="277" t="s">
        <v>755</v>
      </c>
      <c r="J23" s="277"/>
      <c r="K23" s="277" t="s">
        <v>72</v>
      </c>
      <c r="L23" s="277" t="s">
        <v>756</v>
      </c>
      <c r="M23" s="277" t="s">
        <v>757</v>
      </c>
      <c r="N23" s="277" t="s">
        <v>72</v>
      </c>
      <c r="O23" s="277" t="s">
        <v>758</v>
      </c>
      <c r="P23" s="278"/>
      <c r="Q23" s="278"/>
      <c r="R23" s="278">
        <v>381</v>
      </c>
      <c r="S23" s="278" t="s">
        <v>759</v>
      </c>
      <c r="T23" s="277" t="s">
        <v>760</v>
      </c>
      <c r="U23" s="278" t="s">
        <v>761</v>
      </c>
      <c r="V23" s="278" t="s">
        <v>762</v>
      </c>
      <c r="W23" s="278">
        <v>200</v>
      </c>
      <c r="X23" s="291">
        <v>5.4375E-2</v>
      </c>
      <c r="Y23" s="278"/>
      <c r="Z23" s="278" t="s">
        <v>763</v>
      </c>
    </row>
    <row r="24" spans="1:26" s="273" customFormat="1" ht="45.75" customHeight="1">
      <c r="A24" s="370">
        <v>17</v>
      </c>
      <c r="B24" s="370" t="s">
        <v>722</v>
      </c>
      <c r="C24" s="373" t="s">
        <v>723</v>
      </c>
      <c r="D24" s="376"/>
      <c r="E24" s="373" t="s">
        <v>72</v>
      </c>
      <c r="F24" s="373" t="s">
        <v>72</v>
      </c>
      <c r="G24" s="373" t="s">
        <v>72</v>
      </c>
      <c r="H24" s="276" t="s">
        <v>724</v>
      </c>
      <c r="I24" s="277" t="s">
        <v>725</v>
      </c>
      <c r="J24" s="277"/>
      <c r="K24" s="277" t="s">
        <v>72</v>
      </c>
      <c r="L24" s="277" t="s">
        <v>557</v>
      </c>
      <c r="M24" s="277" t="s">
        <v>304</v>
      </c>
      <c r="N24" s="278">
        <f>29442.25/31*21</f>
        <v>19944.75</v>
      </c>
      <c r="O24" s="373" t="s">
        <v>726</v>
      </c>
      <c r="P24" s="376"/>
      <c r="Q24" s="376"/>
      <c r="R24" s="373">
        <f>1.58+10.9+9.6+7+4+7+2+7.6+11.28+8.45+4+4.91+4.68+2.75+5.52+8.45+3.65+4.29</f>
        <v>107.66000000000001</v>
      </c>
      <c r="S24" s="376" t="s">
        <v>72</v>
      </c>
      <c r="T24" s="278" t="s">
        <v>727</v>
      </c>
      <c r="U24" s="278" t="s">
        <v>728</v>
      </c>
      <c r="V24" s="278" t="s">
        <v>729</v>
      </c>
      <c r="W24" s="278">
        <v>140</v>
      </c>
      <c r="X24" s="279">
        <v>7.3999999999999996E-2</v>
      </c>
      <c r="Y24" s="278"/>
      <c r="Z24" s="280" t="s">
        <v>730</v>
      </c>
    </row>
    <row r="25" spans="1:26" s="273" customFormat="1" ht="45.75" customHeight="1">
      <c r="A25" s="371"/>
      <c r="B25" s="371"/>
      <c r="C25" s="374"/>
      <c r="D25" s="371"/>
      <c r="E25" s="374"/>
      <c r="F25" s="374"/>
      <c r="G25" s="374"/>
      <c r="H25" s="276" t="s">
        <v>731</v>
      </c>
      <c r="I25" s="277" t="s">
        <v>732</v>
      </c>
      <c r="J25" s="277"/>
      <c r="K25" s="277" t="s">
        <v>72</v>
      </c>
      <c r="L25" s="277" t="s">
        <v>733</v>
      </c>
      <c r="M25" s="277" t="s">
        <v>825</v>
      </c>
      <c r="N25" s="278"/>
      <c r="O25" s="374"/>
      <c r="P25" s="371"/>
      <c r="Q25" s="371"/>
      <c r="R25" s="374"/>
      <c r="S25" s="371"/>
      <c r="T25" s="278" t="s">
        <v>727</v>
      </c>
      <c r="U25" s="278" t="s">
        <v>734</v>
      </c>
      <c r="V25" s="278" t="s">
        <v>735</v>
      </c>
      <c r="W25" s="278">
        <v>140</v>
      </c>
      <c r="X25" s="279">
        <v>7.3999999999999996E-2</v>
      </c>
      <c r="Y25" s="278"/>
      <c r="Z25" s="280" t="s">
        <v>736</v>
      </c>
    </row>
    <row r="26" spans="1:26" s="273" customFormat="1" ht="40.5">
      <c r="A26" s="371"/>
      <c r="B26" s="371"/>
      <c r="C26" s="374"/>
      <c r="D26" s="371"/>
      <c r="E26" s="374"/>
      <c r="F26" s="374"/>
      <c r="G26" s="374"/>
      <c r="H26" s="276" t="s">
        <v>737</v>
      </c>
      <c r="I26" s="277" t="s">
        <v>738</v>
      </c>
      <c r="J26" s="277"/>
      <c r="K26" s="277" t="s">
        <v>72</v>
      </c>
      <c r="L26" s="277" t="s">
        <v>739</v>
      </c>
      <c r="M26" s="277" t="s">
        <v>227</v>
      </c>
      <c r="N26" s="278"/>
      <c r="O26" s="374"/>
      <c r="P26" s="371"/>
      <c r="Q26" s="371"/>
      <c r="R26" s="374"/>
      <c r="S26" s="371"/>
      <c r="T26" s="278" t="s">
        <v>740</v>
      </c>
      <c r="U26" s="278" t="s">
        <v>741</v>
      </c>
      <c r="V26" s="278" t="s">
        <v>742</v>
      </c>
      <c r="W26" s="278">
        <v>180</v>
      </c>
      <c r="X26" s="279">
        <f>0.0077084*12</f>
        <v>9.2500799999999994E-2</v>
      </c>
      <c r="Y26" s="278"/>
      <c r="Z26" s="280" t="s">
        <v>743</v>
      </c>
    </row>
    <row r="27" spans="1:26" s="273" customFormat="1" ht="67.5">
      <c r="A27" s="372"/>
      <c r="B27" s="372"/>
      <c r="C27" s="375"/>
      <c r="D27" s="372"/>
      <c r="E27" s="375"/>
      <c r="F27" s="375"/>
      <c r="G27" s="375"/>
      <c r="H27" s="276" t="s">
        <v>744</v>
      </c>
      <c r="I27" s="277" t="s">
        <v>745</v>
      </c>
      <c r="J27" s="277"/>
      <c r="K27" s="277" t="s">
        <v>72</v>
      </c>
      <c r="L27" s="277" t="s">
        <v>746</v>
      </c>
      <c r="M27" s="277" t="s">
        <v>815</v>
      </c>
      <c r="N27" s="278"/>
      <c r="O27" s="375"/>
      <c r="P27" s="372"/>
      <c r="Q27" s="372"/>
      <c r="R27" s="375"/>
      <c r="S27" s="372"/>
      <c r="T27" s="278" t="s">
        <v>740</v>
      </c>
      <c r="U27" s="278" t="s">
        <v>747</v>
      </c>
      <c r="V27" s="278" t="s">
        <v>748</v>
      </c>
      <c r="W27" s="278">
        <v>110</v>
      </c>
      <c r="X27" s="279">
        <f>0.0081563*12</f>
        <v>9.7875600000000007E-2</v>
      </c>
      <c r="Y27" s="278"/>
      <c r="Z27" s="280" t="s">
        <v>749</v>
      </c>
    </row>
    <row r="28" spans="1:26" s="273" customFormat="1" ht="78" customHeight="1">
      <c r="A28" s="287">
        <v>18</v>
      </c>
      <c r="B28" s="287" t="s">
        <v>586</v>
      </c>
      <c r="C28" s="277" t="s">
        <v>245</v>
      </c>
      <c r="D28" s="278"/>
      <c r="E28" s="277" t="s">
        <v>72</v>
      </c>
      <c r="F28" s="277" t="s">
        <v>72</v>
      </c>
      <c r="G28" s="277" t="s">
        <v>72</v>
      </c>
      <c r="H28" s="276" t="s">
        <v>255</v>
      </c>
      <c r="I28" s="277" t="s">
        <v>256</v>
      </c>
      <c r="J28" s="277"/>
      <c r="K28" s="277" t="s">
        <v>72</v>
      </c>
      <c r="L28" s="277" t="s">
        <v>251</v>
      </c>
      <c r="M28" s="277" t="s">
        <v>250</v>
      </c>
      <c r="N28" s="278"/>
      <c r="O28" s="277" t="s">
        <v>587</v>
      </c>
      <c r="P28" s="278"/>
      <c r="Q28" s="278"/>
      <c r="R28" s="277">
        <f>11.6+8.8</f>
        <v>20.399999999999999</v>
      </c>
      <c r="S28" s="277" t="s">
        <v>72</v>
      </c>
      <c r="T28" s="278" t="s">
        <v>246</v>
      </c>
      <c r="U28" s="278" t="s">
        <v>247</v>
      </c>
      <c r="V28" s="278" t="s">
        <v>248</v>
      </c>
      <c r="W28" s="278">
        <v>300</v>
      </c>
      <c r="X28" s="279">
        <v>6.9599999999999995E-2</v>
      </c>
      <c r="Y28" s="278"/>
      <c r="Z28" s="280" t="s">
        <v>249</v>
      </c>
    </row>
    <row r="29" spans="1:26" s="41" customFormat="1" ht="46.5" customHeight="1">
      <c r="A29" s="23">
        <v>19</v>
      </c>
      <c r="B29" s="23" t="s">
        <v>45</v>
      </c>
      <c r="C29" s="1" t="s">
        <v>268</v>
      </c>
      <c r="D29" s="23"/>
      <c r="E29" s="1" t="s">
        <v>72</v>
      </c>
      <c r="F29" s="1" t="s">
        <v>72</v>
      </c>
      <c r="G29" s="1" t="s">
        <v>72</v>
      </c>
      <c r="H29" s="24" t="s">
        <v>265</v>
      </c>
      <c r="I29" s="1" t="s">
        <v>302</v>
      </c>
      <c r="J29" s="1"/>
      <c r="K29" s="1" t="s">
        <v>72</v>
      </c>
      <c r="L29" s="1" t="s">
        <v>262</v>
      </c>
      <c r="M29" s="1" t="s">
        <v>263</v>
      </c>
      <c r="N29" s="1" t="s">
        <v>72</v>
      </c>
      <c r="O29" s="1" t="s">
        <v>267</v>
      </c>
      <c r="P29" s="23"/>
      <c r="Q29" s="23"/>
      <c r="R29" s="23" t="s">
        <v>266</v>
      </c>
      <c r="S29" s="1" t="s">
        <v>72</v>
      </c>
      <c r="T29" s="23" t="s">
        <v>258</v>
      </c>
      <c r="U29" s="23" t="s">
        <v>578</v>
      </c>
      <c r="V29" s="23" t="s">
        <v>260</v>
      </c>
      <c r="W29" s="23">
        <v>70</v>
      </c>
      <c r="X29" s="25">
        <f>12*0.00625313</f>
        <v>7.5037560000000003E-2</v>
      </c>
      <c r="Y29" s="23"/>
      <c r="Z29" s="126" t="s">
        <v>261</v>
      </c>
    </row>
    <row r="30" spans="1:26" s="273" customFormat="1" ht="46.5" customHeight="1">
      <c r="A30" s="287">
        <v>20</v>
      </c>
      <c r="B30" s="287" t="s">
        <v>39</v>
      </c>
      <c r="C30" s="288" t="s">
        <v>305</v>
      </c>
      <c r="D30" s="289"/>
      <c r="E30" s="277" t="s">
        <v>88</v>
      </c>
      <c r="F30" s="277" t="s">
        <v>88</v>
      </c>
      <c r="G30" s="277" t="s">
        <v>88</v>
      </c>
      <c r="H30" s="276" t="s">
        <v>314</v>
      </c>
      <c r="I30" s="277" t="s">
        <v>315</v>
      </c>
      <c r="J30" s="277"/>
      <c r="K30" s="277" t="s">
        <v>88</v>
      </c>
      <c r="L30" s="277" t="s">
        <v>312</v>
      </c>
      <c r="M30" s="277" t="s">
        <v>576</v>
      </c>
      <c r="N30" s="278" t="s">
        <v>88</v>
      </c>
      <c r="O30" s="278" t="s">
        <v>577</v>
      </c>
      <c r="P30" s="278"/>
      <c r="Q30" s="278"/>
      <c r="R30" s="278" t="s">
        <v>88</v>
      </c>
      <c r="S30" s="278" t="s">
        <v>88</v>
      </c>
      <c r="T30" s="278" t="s">
        <v>246</v>
      </c>
      <c r="U30" s="278" t="s">
        <v>309</v>
      </c>
      <c r="V30" s="278" t="s">
        <v>276</v>
      </c>
      <c r="W30" s="278">
        <v>80</v>
      </c>
      <c r="X30" s="279">
        <v>7.1800000000000003E-2</v>
      </c>
      <c r="Y30" s="278"/>
      <c r="Z30" s="290" t="s">
        <v>311</v>
      </c>
    </row>
    <row r="31" spans="1:26" s="41" customFormat="1" ht="54" customHeight="1">
      <c r="A31" s="448">
        <v>21</v>
      </c>
      <c r="B31" s="445" t="s">
        <v>617</v>
      </c>
      <c r="C31" s="442"/>
      <c r="D31" s="445" t="s">
        <v>269</v>
      </c>
      <c r="E31" s="442" t="s">
        <v>88</v>
      </c>
      <c r="F31" s="442" t="s">
        <v>88</v>
      </c>
      <c r="G31" s="442" t="s">
        <v>116</v>
      </c>
      <c r="H31" s="24" t="s">
        <v>272</v>
      </c>
      <c r="I31" s="1" t="s">
        <v>382</v>
      </c>
      <c r="J31" s="1"/>
      <c r="K31" s="1"/>
      <c r="L31" s="1" t="s">
        <v>386</v>
      </c>
      <c r="M31" s="1" t="s">
        <v>298</v>
      </c>
      <c r="N31" s="23"/>
      <c r="O31" s="442" t="s">
        <v>616</v>
      </c>
      <c r="P31" s="445" t="s">
        <v>88</v>
      </c>
      <c r="Q31" s="23"/>
      <c r="R31" s="23"/>
      <c r="S31" s="23"/>
      <c r="T31" s="23" t="s">
        <v>109</v>
      </c>
      <c r="U31" s="23" t="s">
        <v>273</v>
      </c>
      <c r="V31" s="23" t="s">
        <v>274</v>
      </c>
      <c r="W31" s="23">
        <v>300</v>
      </c>
      <c r="X31" s="27">
        <v>5.8724999999999999E-2</v>
      </c>
      <c r="Y31" s="23"/>
      <c r="Z31" s="26" t="s">
        <v>277</v>
      </c>
    </row>
    <row r="32" spans="1:26" s="41" customFormat="1" ht="121.5">
      <c r="A32" s="448"/>
      <c r="B32" s="446"/>
      <c r="C32" s="443"/>
      <c r="D32" s="446"/>
      <c r="E32" s="443"/>
      <c r="F32" s="443"/>
      <c r="G32" s="443"/>
      <c r="H32" s="24" t="s">
        <v>279</v>
      </c>
      <c r="I32" s="1" t="s">
        <v>383</v>
      </c>
      <c r="J32" s="1"/>
      <c r="K32" s="1"/>
      <c r="L32" s="28" t="s">
        <v>387</v>
      </c>
      <c r="M32" s="1" t="s">
        <v>301</v>
      </c>
      <c r="N32" s="23"/>
      <c r="O32" s="443"/>
      <c r="P32" s="446"/>
      <c r="Q32" s="23"/>
      <c r="R32" s="23"/>
      <c r="S32" s="23"/>
      <c r="T32" s="23" t="s">
        <v>109</v>
      </c>
      <c r="U32" s="23" t="s">
        <v>275</v>
      </c>
      <c r="V32" s="23" t="s">
        <v>276</v>
      </c>
      <c r="W32" s="23">
        <v>750</v>
      </c>
      <c r="X32" s="25">
        <v>0.05</v>
      </c>
      <c r="Y32" s="23"/>
      <c r="Z32" s="26" t="s">
        <v>278</v>
      </c>
    </row>
    <row r="33" spans="1:26" s="55" customFormat="1" ht="27">
      <c r="A33" s="448"/>
      <c r="B33" s="446"/>
      <c r="C33" s="443"/>
      <c r="D33" s="446"/>
      <c r="E33" s="443"/>
      <c r="F33" s="443"/>
      <c r="G33" s="443"/>
      <c r="H33" s="30" t="s">
        <v>280</v>
      </c>
      <c r="I33" s="29" t="s">
        <v>291</v>
      </c>
      <c r="J33" s="29"/>
      <c r="K33" s="29"/>
      <c r="L33" s="29" t="s">
        <v>295</v>
      </c>
      <c r="M33" s="29" t="s">
        <v>303</v>
      </c>
      <c r="N33" s="33"/>
      <c r="O33" s="443"/>
      <c r="P33" s="446"/>
      <c r="Q33" s="33"/>
      <c r="R33" s="33"/>
      <c r="S33" s="33"/>
      <c r="T33" s="33" t="s">
        <v>109</v>
      </c>
      <c r="U33" s="33" t="s">
        <v>118</v>
      </c>
      <c r="V33" s="33" t="s">
        <v>276</v>
      </c>
      <c r="W33" s="33">
        <v>750</v>
      </c>
      <c r="X33" s="34">
        <v>0.05</v>
      </c>
      <c r="Y33" s="33"/>
      <c r="Z33" s="35" t="s">
        <v>96</v>
      </c>
    </row>
    <row r="34" spans="1:26" s="41" customFormat="1" ht="54">
      <c r="A34" s="448"/>
      <c r="B34" s="446"/>
      <c r="C34" s="443"/>
      <c r="D34" s="446"/>
      <c r="E34" s="443"/>
      <c r="F34" s="443"/>
      <c r="G34" s="443"/>
      <c r="H34" s="30" t="s">
        <v>384</v>
      </c>
      <c r="I34" s="31" t="s">
        <v>292</v>
      </c>
      <c r="J34" s="31"/>
      <c r="K34" s="31"/>
      <c r="L34" s="31" t="s">
        <v>388</v>
      </c>
      <c r="M34" s="31" t="s">
        <v>792</v>
      </c>
      <c r="N34" s="32"/>
      <c r="O34" s="443"/>
      <c r="P34" s="446"/>
      <c r="Q34" s="32"/>
      <c r="R34" s="32"/>
      <c r="S34" s="32"/>
      <c r="T34" s="32" t="s">
        <v>284</v>
      </c>
      <c r="U34" s="29" t="s">
        <v>293</v>
      </c>
      <c r="V34" s="33"/>
      <c r="W34" s="33">
        <v>750</v>
      </c>
      <c r="X34" s="34">
        <v>4.8599999999999997E-2</v>
      </c>
      <c r="Y34" s="33"/>
      <c r="Z34" s="35" t="s">
        <v>286</v>
      </c>
    </row>
    <row r="35" spans="1:26" s="41" customFormat="1" ht="40.5">
      <c r="A35" s="448"/>
      <c r="B35" s="447"/>
      <c r="C35" s="444"/>
      <c r="D35" s="447"/>
      <c r="E35" s="444"/>
      <c r="F35" s="444"/>
      <c r="G35" s="444"/>
      <c r="H35" s="24" t="s">
        <v>385</v>
      </c>
      <c r="I35" s="1" t="s">
        <v>294</v>
      </c>
      <c r="J35" s="1"/>
      <c r="K35" s="1"/>
      <c r="L35" s="31" t="s">
        <v>389</v>
      </c>
      <c r="M35" s="1" t="s">
        <v>791</v>
      </c>
      <c r="N35" s="23"/>
      <c r="O35" s="444"/>
      <c r="P35" s="447"/>
      <c r="Q35" s="23"/>
      <c r="R35" s="23" t="s">
        <v>88</v>
      </c>
      <c r="S35" s="23"/>
      <c r="T35" s="23" t="s">
        <v>284</v>
      </c>
      <c r="U35" s="29" t="s">
        <v>293</v>
      </c>
      <c r="V35" s="23"/>
      <c r="W35" s="23">
        <v>250</v>
      </c>
      <c r="X35" s="25">
        <v>4.9000000000000002E-2</v>
      </c>
      <c r="Y35" s="23"/>
      <c r="Z35" s="35" t="s">
        <v>286</v>
      </c>
    </row>
    <row r="36" spans="1:26" s="246" customFormat="1" ht="87" customHeight="1">
      <c r="A36" s="439">
        <v>22</v>
      </c>
      <c r="B36" s="449" t="s">
        <v>688</v>
      </c>
      <c r="C36" s="394" t="s">
        <v>337</v>
      </c>
      <c r="D36" s="449"/>
      <c r="E36" s="452" t="s">
        <v>72</v>
      </c>
      <c r="F36" s="452" t="s">
        <v>72</v>
      </c>
      <c r="G36" s="452" t="s">
        <v>72</v>
      </c>
      <c r="H36" s="242" t="s">
        <v>338</v>
      </c>
      <c r="I36" s="242" t="s">
        <v>700</v>
      </c>
      <c r="J36" s="242"/>
      <c r="K36" s="242" t="s">
        <v>72</v>
      </c>
      <c r="L36" s="242" t="s">
        <v>689</v>
      </c>
      <c r="M36" s="242" t="s">
        <v>701</v>
      </c>
      <c r="N36" s="243"/>
      <c r="O36" s="394" t="s">
        <v>690</v>
      </c>
      <c r="P36" s="243"/>
      <c r="Q36" s="243"/>
      <c r="R36" s="243"/>
      <c r="S36" s="397" t="s">
        <v>72</v>
      </c>
      <c r="T36" s="243" t="s">
        <v>339</v>
      </c>
      <c r="U36" s="243" t="s">
        <v>340</v>
      </c>
      <c r="V36" s="243" t="s">
        <v>341</v>
      </c>
      <c r="W36" s="243">
        <v>200</v>
      </c>
      <c r="X36" s="244">
        <v>5.4399999999999997E-2</v>
      </c>
      <c r="Y36" s="243"/>
      <c r="Z36" s="245"/>
    </row>
    <row r="37" spans="1:26" s="246" customFormat="1" ht="87" customHeight="1">
      <c r="A37" s="440"/>
      <c r="B37" s="450"/>
      <c r="C37" s="395"/>
      <c r="D37" s="450"/>
      <c r="E37" s="453"/>
      <c r="F37" s="453"/>
      <c r="G37" s="453"/>
      <c r="H37" s="242" t="s">
        <v>691</v>
      </c>
      <c r="I37" s="242" t="s">
        <v>692</v>
      </c>
      <c r="J37" s="242"/>
      <c r="K37" s="242" t="s">
        <v>72</v>
      </c>
      <c r="L37" s="242" t="s">
        <v>342</v>
      </c>
      <c r="M37" s="242" t="s">
        <v>702</v>
      </c>
      <c r="N37" s="243"/>
      <c r="O37" s="395"/>
      <c r="P37" s="243"/>
      <c r="Q37" s="243"/>
      <c r="R37" s="243"/>
      <c r="S37" s="398"/>
      <c r="T37" s="243" t="s">
        <v>343</v>
      </c>
      <c r="U37" s="392" t="s">
        <v>344</v>
      </c>
      <c r="V37" s="393"/>
      <c r="W37" s="243">
        <v>200</v>
      </c>
      <c r="X37" s="244">
        <v>5.2200000000000003E-2</v>
      </c>
      <c r="Y37" s="243"/>
      <c r="Z37" s="247" t="s">
        <v>693</v>
      </c>
    </row>
    <row r="38" spans="1:26" s="246" customFormat="1" ht="87" customHeight="1">
      <c r="A38" s="440"/>
      <c r="B38" s="450"/>
      <c r="C38" s="395"/>
      <c r="D38" s="450"/>
      <c r="E38" s="453"/>
      <c r="F38" s="453"/>
      <c r="G38" s="453"/>
      <c r="H38" s="242" t="s">
        <v>694</v>
      </c>
      <c r="I38" s="242" t="s">
        <v>695</v>
      </c>
      <c r="J38" s="242"/>
      <c r="K38" s="242" t="s">
        <v>72</v>
      </c>
      <c r="L38" s="242" t="s">
        <v>696</v>
      </c>
      <c r="M38" s="242" t="s">
        <v>704</v>
      </c>
      <c r="N38" s="243"/>
      <c r="O38" s="395"/>
      <c r="P38" s="243"/>
      <c r="Q38" s="243"/>
      <c r="R38" s="243"/>
      <c r="S38" s="398"/>
      <c r="T38" s="243" t="s">
        <v>345</v>
      </c>
      <c r="U38" s="243" t="s">
        <v>697</v>
      </c>
      <c r="V38" s="243" t="s">
        <v>698</v>
      </c>
      <c r="W38" s="243">
        <v>100</v>
      </c>
      <c r="X38" s="244">
        <v>6.9599999999999995E-2</v>
      </c>
      <c r="Y38" s="243"/>
      <c r="Z38" s="245" t="s">
        <v>346</v>
      </c>
    </row>
    <row r="39" spans="1:26" s="246" customFormat="1" ht="87" customHeight="1">
      <c r="A39" s="441"/>
      <c r="B39" s="451"/>
      <c r="C39" s="396"/>
      <c r="D39" s="451"/>
      <c r="E39" s="454"/>
      <c r="F39" s="454"/>
      <c r="G39" s="454"/>
      <c r="H39" s="242" t="s">
        <v>347</v>
      </c>
      <c r="I39" s="242" t="s">
        <v>348</v>
      </c>
      <c r="J39" s="242"/>
      <c r="K39" s="242" t="s">
        <v>72</v>
      </c>
      <c r="L39" s="242" t="s">
        <v>699</v>
      </c>
      <c r="M39" s="242" t="s">
        <v>705</v>
      </c>
      <c r="N39" s="243"/>
      <c r="O39" s="396"/>
      <c r="P39" s="243"/>
      <c r="Q39" s="243"/>
      <c r="R39" s="243"/>
      <c r="S39" s="399"/>
      <c r="T39" s="243" t="s">
        <v>703</v>
      </c>
      <c r="U39" s="243"/>
      <c r="V39" s="243"/>
      <c r="W39" s="243"/>
      <c r="X39" s="248">
        <v>6.3075000000000006E-2</v>
      </c>
      <c r="Y39" s="243"/>
      <c r="Z39" s="245"/>
    </row>
    <row r="40" spans="1:26" s="21" customFormat="1" ht="91.5" customHeight="1">
      <c r="A40" s="148">
        <v>23</v>
      </c>
      <c r="B40" s="48" t="s">
        <v>516</v>
      </c>
      <c r="C40" s="74" t="s">
        <v>777</v>
      </c>
      <c r="D40" s="48" t="s">
        <v>349</v>
      </c>
      <c r="E40" s="49" t="s">
        <v>72</v>
      </c>
      <c r="F40" s="49" t="s">
        <v>72</v>
      </c>
      <c r="G40" s="49" t="s">
        <v>72</v>
      </c>
      <c r="H40" s="50" t="s">
        <v>351</v>
      </c>
      <c r="I40" s="51" t="s">
        <v>354</v>
      </c>
      <c r="J40" s="51"/>
      <c r="K40" s="49" t="s">
        <v>72</v>
      </c>
      <c r="L40" s="52" t="s">
        <v>685</v>
      </c>
      <c r="M40" s="50" t="s">
        <v>818</v>
      </c>
      <c r="N40" s="48"/>
      <c r="O40" s="51" t="s">
        <v>355</v>
      </c>
      <c r="P40" s="48"/>
      <c r="Q40" s="48"/>
      <c r="R40" s="48"/>
      <c r="S40" s="54" t="s">
        <v>379</v>
      </c>
      <c r="T40" s="51" t="s">
        <v>151</v>
      </c>
      <c r="U40" s="377" t="s">
        <v>352</v>
      </c>
      <c r="V40" s="378"/>
      <c r="W40" s="48" t="s">
        <v>154</v>
      </c>
      <c r="X40" s="48" t="s">
        <v>350</v>
      </c>
      <c r="Y40" s="48"/>
      <c r="Z40" s="53" t="s">
        <v>353</v>
      </c>
    </row>
    <row r="41" spans="1:26" s="246" customFormat="1" ht="40.5">
      <c r="A41" s="388">
        <v>24</v>
      </c>
      <c r="B41" s="385" t="s">
        <v>510</v>
      </c>
      <c r="C41" s="379" t="s">
        <v>380</v>
      </c>
      <c r="D41" s="385"/>
      <c r="E41" s="379" t="s">
        <v>72</v>
      </c>
      <c r="F41" s="379" t="s">
        <v>72</v>
      </c>
      <c r="G41" s="382" t="s">
        <v>72</v>
      </c>
      <c r="H41" s="249" t="s">
        <v>368</v>
      </c>
      <c r="I41" s="250" t="s">
        <v>369</v>
      </c>
      <c r="J41" s="250"/>
      <c r="K41" s="250" t="s">
        <v>72</v>
      </c>
      <c r="L41" s="250" t="s">
        <v>370</v>
      </c>
      <c r="M41" s="250" t="s">
        <v>371</v>
      </c>
      <c r="N41" s="251"/>
      <c r="O41" s="379" t="s">
        <v>381</v>
      </c>
      <c r="P41" s="385"/>
      <c r="Q41" s="385"/>
      <c r="R41" s="385" t="s">
        <v>116</v>
      </c>
      <c r="S41" s="389" t="s">
        <v>88</v>
      </c>
      <c r="T41" s="251" t="s">
        <v>343</v>
      </c>
      <c r="U41" s="251" t="s">
        <v>706</v>
      </c>
      <c r="V41" s="251" t="s">
        <v>707</v>
      </c>
      <c r="W41" s="251">
        <v>58</v>
      </c>
      <c r="X41" s="252">
        <v>5.4375E-2</v>
      </c>
      <c r="Y41" s="251"/>
      <c r="Z41" s="253" t="s">
        <v>708</v>
      </c>
    </row>
    <row r="42" spans="1:26" s="246" customFormat="1" ht="27">
      <c r="A42" s="388"/>
      <c r="B42" s="386"/>
      <c r="C42" s="380"/>
      <c r="D42" s="386"/>
      <c r="E42" s="380"/>
      <c r="F42" s="380"/>
      <c r="G42" s="383"/>
      <c r="H42" s="249" t="s">
        <v>372</v>
      </c>
      <c r="I42" s="250" t="s">
        <v>373</v>
      </c>
      <c r="J42" s="250"/>
      <c r="K42" s="250" t="s">
        <v>72</v>
      </c>
      <c r="L42" s="250" t="s">
        <v>374</v>
      </c>
      <c r="M42" s="250" t="s">
        <v>375</v>
      </c>
      <c r="N42" s="251"/>
      <c r="O42" s="380"/>
      <c r="P42" s="386"/>
      <c r="Q42" s="386"/>
      <c r="R42" s="386"/>
      <c r="S42" s="390"/>
      <c r="T42" s="251" t="s">
        <v>376</v>
      </c>
      <c r="U42" s="251" t="s">
        <v>709</v>
      </c>
      <c r="V42" s="251" t="s">
        <v>710</v>
      </c>
      <c r="W42" s="251">
        <v>100</v>
      </c>
      <c r="X42" s="252">
        <v>7.1774999999999992E-2</v>
      </c>
      <c r="Y42" s="251"/>
      <c r="Z42" s="253" t="s">
        <v>711</v>
      </c>
    </row>
    <row r="43" spans="1:26" s="246" customFormat="1" ht="409.5">
      <c r="A43" s="388"/>
      <c r="B43" s="386"/>
      <c r="C43" s="380"/>
      <c r="D43" s="386"/>
      <c r="E43" s="380"/>
      <c r="F43" s="380"/>
      <c r="G43" s="383"/>
      <c r="H43" s="249" t="s">
        <v>377</v>
      </c>
      <c r="I43" s="250" t="s">
        <v>378</v>
      </c>
      <c r="J43" s="250"/>
      <c r="K43" s="250" t="s">
        <v>72</v>
      </c>
      <c r="L43" s="250" t="s">
        <v>712</v>
      </c>
      <c r="M43" s="250" t="s">
        <v>813</v>
      </c>
      <c r="N43" s="251"/>
      <c r="O43" s="380"/>
      <c r="P43" s="386"/>
      <c r="Q43" s="386"/>
      <c r="R43" s="386"/>
      <c r="S43" s="390"/>
      <c r="T43" s="251" t="s">
        <v>376</v>
      </c>
      <c r="U43" s="251" t="s">
        <v>713</v>
      </c>
      <c r="V43" s="251" t="s">
        <v>714</v>
      </c>
      <c r="W43" s="251">
        <v>200</v>
      </c>
      <c r="X43" s="252">
        <v>7.1250000000000008E-2</v>
      </c>
      <c r="Y43" s="251"/>
      <c r="Z43" s="253" t="s">
        <v>715</v>
      </c>
    </row>
    <row r="44" spans="1:26" s="246" customFormat="1" ht="40.5">
      <c r="A44" s="388"/>
      <c r="B44" s="387"/>
      <c r="C44" s="381"/>
      <c r="D44" s="387"/>
      <c r="E44" s="381"/>
      <c r="F44" s="381"/>
      <c r="G44" s="384"/>
      <c r="H44" s="249" t="s">
        <v>716</v>
      </c>
      <c r="I44" s="250" t="s">
        <v>717</v>
      </c>
      <c r="J44" s="250"/>
      <c r="K44" s="250" t="s">
        <v>88</v>
      </c>
      <c r="L44" s="250" t="s">
        <v>718</v>
      </c>
      <c r="M44" s="250" t="s">
        <v>823</v>
      </c>
      <c r="N44" s="251"/>
      <c r="O44" s="381"/>
      <c r="P44" s="387"/>
      <c r="Q44" s="387"/>
      <c r="R44" s="387"/>
      <c r="S44" s="391"/>
      <c r="T44" s="251" t="s">
        <v>376</v>
      </c>
      <c r="U44" s="251" t="s">
        <v>719</v>
      </c>
      <c r="V44" s="251" t="s">
        <v>720</v>
      </c>
      <c r="W44" s="251">
        <v>50</v>
      </c>
      <c r="X44" s="252">
        <v>7.1774999999999992E-2</v>
      </c>
      <c r="Y44" s="251"/>
      <c r="Z44" s="253" t="s">
        <v>721</v>
      </c>
    </row>
    <row r="45" spans="1:26" s="41" customFormat="1" ht="33.75" customHeight="1">
      <c r="A45" s="354">
        <v>25</v>
      </c>
      <c r="B45" s="361" t="s">
        <v>69</v>
      </c>
      <c r="C45" s="364" t="s">
        <v>629</v>
      </c>
      <c r="D45" s="354" t="s">
        <v>470</v>
      </c>
      <c r="E45" s="367" t="s">
        <v>72</v>
      </c>
      <c r="F45" s="367" t="s">
        <v>72</v>
      </c>
      <c r="G45" s="367" t="s">
        <v>72</v>
      </c>
      <c r="H45" s="95" t="s">
        <v>472</v>
      </c>
      <c r="I45" s="95" t="s">
        <v>543</v>
      </c>
      <c r="J45" s="61"/>
      <c r="K45" s="61" t="s">
        <v>409</v>
      </c>
      <c r="L45" s="95" t="s">
        <v>476</v>
      </c>
      <c r="M45" s="61" t="s">
        <v>477</v>
      </c>
      <c r="N45" s="61"/>
      <c r="O45" s="364" t="s">
        <v>546</v>
      </c>
      <c r="P45" s="354" t="s">
        <v>409</v>
      </c>
      <c r="Q45" s="61"/>
      <c r="R45" s="61"/>
      <c r="S45" s="354" t="s">
        <v>409</v>
      </c>
      <c r="T45" s="61" t="s">
        <v>471</v>
      </c>
      <c r="U45" s="61" t="s">
        <v>475</v>
      </c>
      <c r="V45" s="61" t="s">
        <v>473</v>
      </c>
      <c r="W45" s="61">
        <v>390</v>
      </c>
      <c r="X45" s="125">
        <v>5.0025E-2</v>
      </c>
      <c r="Y45" s="61"/>
      <c r="Z45" s="61" t="s">
        <v>474</v>
      </c>
    </row>
    <row r="46" spans="1:26" s="41" customFormat="1" ht="51.75" customHeight="1">
      <c r="A46" s="355"/>
      <c r="B46" s="362"/>
      <c r="C46" s="365"/>
      <c r="D46" s="355"/>
      <c r="E46" s="368"/>
      <c r="F46" s="368"/>
      <c r="G46" s="368"/>
      <c r="H46" s="96" t="s">
        <v>478</v>
      </c>
      <c r="I46" s="61" t="s">
        <v>483</v>
      </c>
      <c r="J46" s="61"/>
      <c r="K46" s="61" t="s">
        <v>409</v>
      </c>
      <c r="L46" s="95" t="s">
        <v>544</v>
      </c>
      <c r="M46" s="75" t="s">
        <v>805</v>
      </c>
      <c r="N46" s="61"/>
      <c r="O46" s="365"/>
      <c r="P46" s="355"/>
      <c r="Q46" s="61"/>
      <c r="R46" s="61"/>
      <c r="S46" s="355"/>
      <c r="T46" s="354" t="s">
        <v>479</v>
      </c>
      <c r="U46" s="354" t="s">
        <v>480</v>
      </c>
      <c r="V46" s="354" t="s">
        <v>481</v>
      </c>
      <c r="W46" s="354">
        <v>690</v>
      </c>
      <c r="X46" s="455">
        <v>4.7849999999999997E-2</v>
      </c>
      <c r="Y46" s="61"/>
      <c r="Z46" s="61" t="s">
        <v>482</v>
      </c>
    </row>
    <row r="47" spans="1:26" s="41" customFormat="1" ht="38.25" customHeight="1">
      <c r="A47" s="356"/>
      <c r="B47" s="363"/>
      <c r="C47" s="366"/>
      <c r="D47" s="356"/>
      <c r="E47" s="369"/>
      <c r="F47" s="369"/>
      <c r="G47" s="369"/>
      <c r="H47" s="96" t="s">
        <v>478</v>
      </c>
      <c r="I47" s="61" t="s">
        <v>484</v>
      </c>
      <c r="J47" s="61"/>
      <c r="K47" s="61" t="s">
        <v>88</v>
      </c>
      <c r="L47" s="95" t="s">
        <v>545</v>
      </c>
      <c r="M47" s="61" t="s">
        <v>805</v>
      </c>
      <c r="N47" s="61"/>
      <c r="O47" s="366"/>
      <c r="P47" s="356"/>
      <c r="Q47" s="61"/>
      <c r="R47" s="61"/>
      <c r="S47" s="356"/>
      <c r="T47" s="356"/>
      <c r="U47" s="356"/>
      <c r="V47" s="356"/>
      <c r="W47" s="356"/>
      <c r="X47" s="456"/>
      <c r="Y47" s="61"/>
      <c r="Z47" s="61" t="s">
        <v>482</v>
      </c>
    </row>
    <row r="48" spans="1:26" s="21" customFormat="1" ht="54">
      <c r="A48" s="148">
        <v>26</v>
      </c>
      <c r="B48" s="81" t="s">
        <v>631</v>
      </c>
      <c r="C48" s="85" t="s">
        <v>433</v>
      </c>
      <c r="D48" s="81" t="s">
        <v>434</v>
      </c>
      <c r="E48" s="84" t="s">
        <v>72</v>
      </c>
      <c r="F48" s="84" t="s">
        <v>72</v>
      </c>
      <c r="G48" s="84" t="s">
        <v>72</v>
      </c>
      <c r="H48" s="82" t="s">
        <v>435</v>
      </c>
      <c r="I48" s="82" t="s">
        <v>436</v>
      </c>
      <c r="J48" s="82"/>
      <c r="K48" s="83" t="s">
        <v>163</v>
      </c>
      <c r="L48" s="83" t="s">
        <v>437</v>
      </c>
      <c r="M48" s="83" t="s">
        <v>438</v>
      </c>
      <c r="N48" s="81"/>
      <c r="O48" s="83" t="s">
        <v>439</v>
      </c>
      <c r="P48" s="81"/>
      <c r="Q48" s="81"/>
      <c r="R48" s="81"/>
      <c r="S48" s="105" t="s">
        <v>501</v>
      </c>
      <c r="T48" s="82" t="s">
        <v>440</v>
      </c>
      <c r="U48" s="82" t="s">
        <v>441</v>
      </c>
      <c r="V48" s="82" t="s">
        <v>442</v>
      </c>
      <c r="W48" s="81" t="s">
        <v>443</v>
      </c>
      <c r="X48" s="82" t="s">
        <v>444</v>
      </c>
      <c r="Y48" s="81"/>
      <c r="Z48" s="86" t="s">
        <v>445</v>
      </c>
    </row>
    <row r="49" spans="1:26" s="41" customFormat="1" ht="85.5" customHeight="1">
      <c r="A49" s="354">
        <v>27</v>
      </c>
      <c r="B49" s="431" t="s">
        <v>509</v>
      </c>
      <c r="C49" s="433" t="s">
        <v>507</v>
      </c>
      <c r="D49" s="435"/>
      <c r="E49" s="437" t="s">
        <v>72</v>
      </c>
      <c r="F49" s="437" t="s">
        <v>72</v>
      </c>
      <c r="G49" s="437" t="s">
        <v>72</v>
      </c>
      <c r="H49" s="106" t="s">
        <v>497</v>
      </c>
      <c r="I49" s="107" t="s">
        <v>500</v>
      </c>
      <c r="J49" s="107"/>
      <c r="K49" s="108" t="s">
        <v>502</v>
      </c>
      <c r="L49" s="108" t="s">
        <v>503</v>
      </c>
      <c r="M49" s="109" t="s">
        <v>504</v>
      </c>
      <c r="N49" s="117"/>
      <c r="O49" s="433" t="s">
        <v>506</v>
      </c>
      <c r="P49" s="110"/>
      <c r="Q49" s="110"/>
      <c r="R49" s="435" t="s">
        <v>508</v>
      </c>
      <c r="S49" s="473" t="s">
        <v>501</v>
      </c>
      <c r="T49" s="111" t="s">
        <v>492</v>
      </c>
      <c r="U49" s="107" t="s">
        <v>498</v>
      </c>
      <c r="V49" s="107" t="s">
        <v>499</v>
      </c>
      <c r="W49" s="110">
        <v>120</v>
      </c>
      <c r="X49" s="112">
        <v>5.2200000000000003E-2</v>
      </c>
      <c r="Y49" s="110"/>
      <c r="Z49" s="113" t="s">
        <v>495</v>
      </c>
    </row>
    <row r="50" spans="1:26" s="41" customFormat="1" ht="85.5" customHeight="1">
      <c r="A50" s="356"/>
      <c r="B50" s="432"/>
      <c r="C50" s="434"/>
      <c r="D50" s="436"/>
      <c r="E50" s="438"/>
      <c r="F50" s="438"/>
      <c r="G50" s="438"/>
      <c r="H50" s="114" t="s">
        <v>491</v>
      </c>
      <c r="I50" s="115" t="s">
        <v>496</v>
      </c>
      <c r="J50" s="115"/>
      <c r="K50" s="115" t="s">
        <v>501</v>
      </c>
      <c r="L50" s="115" t="s">
        <v>505</v>
      </c>
      <c r="M50" s="115"/>
      <c r="N50" s="117" t="s">
        <v>501</v>
      </c>
      <c r="O50" s="434"/>
      <c r="P50" s="111"/>
      <c r="Q50" s="111"/>
      <c r="R50" s="436"/>
      <c r="S50" s="474"/>
      <c r="T50" s="111" t="s">
        <v>492</v>
      </c>
      <c r="U50" s="111" t="s">
        <v>493</v>
      </c>
      <c r="V50" s="111" t="s">
        <v>494</v>
      </c>
      <c r="W50" s="111">
        <v>200</v>
      </c>
      <c r="X50" s="116">
        <v>4.7849999999999997E-2</v>
      </c>
      <c r="Y50" s="111"/>
      <c r="Z50" s="113" t="s">
        <v>495</v>
      </c>
    </row>
    <row r="51" spans="1:26" s="246" customFormat="1" ht="135" customHeight="1">
      <c r="A51" s="261">
        <v>28</v>
      </c>
      <c r="B51" s="262" t="s">
        <v>37</v>
      </c>
      <c r="C51" s="263" t="s">
        <v>528</v>
      </c>
      <c r="D51" s="262"/>
      <c r="E51" s="264" t="s">
        <v>72</v>
      </c>
      <c r="F51" s="264" t="s">
        <v>72</v>
      </c>
      <c r="G51" s="264" t="s">
        <v>72</v>
      </c>
      <c r="H51" s="263" t="s">
        <v>529</v>
      </c>
      <c r="I51" s="263" t="s">
        <v>547</v>
      </c>
      <c r="J51" s="263"/>
      <c r="K51" s="264" t="s">
        <v>72</v>
      </c>
      <c r="L51" s="263" t="s">
        <v>548</v>
      </c>
      <c r="M51" s="263" t="s">
        <v>549</v>
      </c>
      <c r="N51" s="262"/>
      <c r="O51" s="263" t="s">
        <v>550</v>
      </c>
      <c r="P51" s="262"/>
      <c r="Q51" s="262"/>
      <c r="R51" s="262" t="s">
        <v>551</v>
      </c>
      <c r="S51" s="265" t="s">
        <v>88</v>
      </c>
      <c r="T51" s="263" t="s">
        <v>448</v>
      </c>
      <c r="U51" s="262" t="s">
        <v>446</v>
      </c>
      <c r="V51" s="262" t="s">
        <v>447</v>
      </c>
      <c r="W51" s="262" t="s">
        <v>449</v>
      </c>
      <c r="X51" s="262" t="s">
        <v>450</v>
      </c>
      <c r="Y51" s="262"/>
      <c r="Z51" s="266" t="s">
        <v>407</v>
      </c>
    </row>
    <row r="52" spans="1:26" s="246" customFormat="1" ht="44.25" customHeight="1">
      <c r="A52" s="439">
        <v>29</v>
      </c>
      <c r="B52" s="459" t="s">
        <v>560</v>
      </c>
      <c r="C52" s="461" t="s">
        <v>451</v>
      </c>
      <c r="D52" s="463" t="s">
        <v>559</v>
      </c>
      <c r="E52" s="465" t="s">
        <v>88</v>
      </c>
      <c r="F52" s="465" t="s">
        <v>88</v>
      </c>
      <c r="G52" s="467" t="s">
        <v>72</v>
      </c>
      <c r="H52" s="263" t="s">
        <v>534</v>
      </c>
      <c r="I52" s="263" t="s">
        <v>536</v>
      </c>
      <c r="J52" s="263"/>
      <c r="K52" s="264"/>
      <c r="L52" s="263" t="s">
        <v>618</v>
      </c>
      <c r="M52" s="263" t="s">
        <v>826</v>
      </c>
      <c r="N52" s="262"/>
      <c r="O52" s="469" t="s">
        <v>540</v>
      </c>
      <c r="P52" s="463"/>
      <c r="Q52" s="463"/>
      <c r="R52" s="463" t="s">
        <v>541</v>
      </c>
      <c r="S52" s="471" t="s">
        <v>750</v>
      </c>
      <c r="T52" s="281" t="s">
        <v>471</v>
      </c>
      <c r="U52" s="281" t="s">
        <v>531</v>
      </c>
      <c r="V52" s="281" t="s">
        <v>532</v>
      </c>
      <c r="W52" s="262">
        <v>100</v>
      </c>
      <c r="X52" s="282">
        <v>4.3499999999999997E-2</v>
      </c>
      <c r="Y52" s="262"/>
      <c r="Z52" s="266" t="s">
        <v>535</v>
      </c>
    </row>
    <row r="53" spans="1:26" s="246" customFormat="1" ht="57" customHeight="1">
      <c r="A53" s="441"/>
      <c r="B53" s="460"/>
      <c r="C53" s="462"/>
      <c r="D53" s="464"/>
      <c r="E53" s="466"/>
      <c r="F53" s="466"/>
      <c r="G53" s="468"/>
      <c r="H53" s="283" t="s">
        <v>533</v>
      </c>
      <c r="I53" s="283" t="s">
        <v>537</v>
      </c>
      <c r="J53" s="283"/>
      <c r="K53" s="284" t="s">
        <v>72</v>
      </c>
      <c r="L53" s="283" t="s">
        <v>538</v>
      </c>
      <c r="M53" s="283" t="s">
        <v>539</v>
      </c>
      <c r="N53" s="281"/>
      <c r="O53" s="470"/>
      <c r="P53" s="464"/>
      <c r="Q53" s="464"/>
      <c r="R53" s="464"/>
      <c r="S53" s="472"/>
      <c r="T53" s="281" t="s">
        <v>471</v>
      </c>
      <c r="U53" s="281" t="s">
        <v>542</v>
      </c>
      <c r="V53" s="281" t="s">
        <v>558</v>
      </c>
      <c r="W53" s="281">
        <v>100</v>
      </c>
      <c r="X53" s="285">
        <v>4.3499999999999997E-2</v>
      </c>
      <c r="Y53" s="281"/>
      <c r="Z53" s="286"/>
    </row>
    <row r="54" spans="1:26" s="21" customFormat="1" ht="162">
      <c r="A54" s="148">
        <v>30</v>
      </c>
      <c r="B54" s="87" t="s">
        <v>630</v>
      </c>
      <c r="C54" s="88" t="s">
        <v>452</v>
      </c>
      <c r="D54" s="87"/>
      <c r="E54" s="90" t="s">
        <v>72</v>
      </c>
      <c r="F54" s="90" t="s">
        <v>72</v>
      </c>
      <c r="G54" s="90" t="s">
        <v>72</v>
      </c>
      <c r="H54" s="89" t="s">
        <v>453</v>
      </c>
      <c r="I54" s="89" t="s">
        <v>454</v>
      </c>
      <c r="J54" s="88"/>
      <c r="K54" s="88" t="s">
        <v>171</v>
      </c>
      <c r="L54" s="93" t="s">
        <v>455</v>
      </c>
      <c r="M54" s="88" t="s">
        <v>456</v>
      </c>
      <c r="N54" s="87"/>
      <c r="O54" s="87"/>
      <c r="P54" s="87"/>
      <c r="Q54" s="87"/>
      <c r="R54" s="87"/>
      <c r="S54" s="92" t="s">
        <v>72</v>
      </c>
      <c r="T54" s="88" t="s">
        <v>396</v>
      </c>
      <c r="U54" s="89" t="s">
        <v>454</v>
      </c>
      <c r="V54" s="88" t="s">
        <v>457</v>
      </c>
      <c r="W54" s="88" t="s">
        <v>458</v>
      </c>
      <c r="X54" s="91" t="s">
        <v>459</v>
      </c>
      <c r="Y54" s="87"/>
      <c r="Z54" s="94" t="s">
        <v>407</v>
      </c>
    </row>
    <row r="55" spans="1:26" s="41" customFormat="1" ht="105.75" customHeight="1">
      <c r="A55" s="147">
        <v>31</v>
      </c>
      <c r="B55" s="118" t="s">
        <v>619</v>
      </c>
      <c r="C55" s="119" t="s">
        <v>460</v>
      </c>
      <c r="D55" s="118" t="s">
        <v>461</v>
      </c>
      <c r="E55" s="120" t="s">
        <v>72</v>
      </c>
      <c r="F55" s="120" t="s">
        <v>72</v>
      </c>
      <c r="G55" s="120" t="s">
        <v>72</v>
      </c>
      <c r="H55" s="119" t="s">
        <v>462</v>
      </c>
      <c r="I55" s="142" t="s">
        <v>582</v>
      </c>
      <c r="J55" s="119"/>
      <c r="K55" s="120" t="s">
        <v>72</v>
      </c>
      <c r="L55" s="143" t="s">
        <v>622</v>
      </c>
      <c r="M55" s="119" t="s">
        <v>584</v>
      </c>
      <c r="N55" s="118" t="s">
        <v>88</v>
      </c>
      <c r="O55" s="119" t="s">
        <v>585</v>
      </c>
      <c r="P55" s="144" t="s">
        <v>583</v>
      </c>
      <c r="Q55" s="118"/>
      <c r="R55" s="118"/>
      <c r="S55" s="123" t="s">
        <v>72</v>
      </c>
      <c r="T55" s="119" t="s">
        <v>463</v>
      </c>
      <c r="U55" s="119" t="s">
        <v>579</v>
      </c>
      <c r="V55" s="119" t="s">
        <v>580</v>
      </c>
      <c r="W55" s="119" t="s">
        <v>581</v>
      </c>
      <c r="X55" s="149">
        <v>6.0900000000000003E-2</v>
      </c>
      <c r="Y55" s="118"/>
      <c r="Z55" s="124" t="s">
        <v>621</v>
      </c>
    </row>
    <row r="56" spans="1:26" s="41" customFormat="1" ht="27" customHeight="1">
      <c r="A56" s="147">
        <v>32</v>
      </c>
      <c r="B56" s="118" t="s">
        <v>822</v>
      </c>
      <c r="C56" s="119" t="s">
        <v>464</v>
      </c>
      <c r="D56" s="119" t="s">
        <v>465</v>
      </c>
      <c r="E56" s="120" t="s">
        <v>72</v>
      </c>
      <c r="F56" s="120" t="s">
        <v>72</v>
      </c>
      <c r="G56" s="120" t="s">
        <v>72</v>
      </c>
      <c r="H56" s="121">
        <v>8.4020120190026E+16</v>
      </c>
      <c r="I56" s="119" t="s">
        <v>612</v>
      </c>
      <c r="J56" s="119"/>
      <c r="K56" s="145" t="s">
        <v>594</v>
      </c>
      <c r="L56" s="122" t="s">
        <v>613</v>
      </c>
      <c r="M56" s="119" t="s">
        <v>162</v>
      </c>
      <c r="N56" s="118"/>
      <c r="O56" s="119" t="s">
        <v>614</v>
      </c>
      <c r="P56" s="118"/>
      <c r="Q56" s="118"/>
      <c r="R56" s="118" t="s">
        <v>615</v>
      </c>
      <c r="S56" s="144" t="s">
        <v>594</v>
      </c>
      <c r="T56" s="119" t="s">
        <v>467</v>
      </c>
      <c r="U56" s="118" t="s">
        <v>466</v>
      </c>
      <c r="V56" s="118" t="s">
        <v>468</v>
      </c>
      <c r="W56" s="118" t="s">
        <v>154</v>
      </c>
      <c r="X56" s="119" t="s">
        <v>469</v>
      </c>
      <c r="Y56" s="118"/>
      <c r="Z56" s="124"/>
    </row>
    <row r="57" spans="1:26" s="41" customFormat="1" ht="64.5" customHeight="1">
      <c r="A57" s="354">
        <v>33</v>
      </c>
      <c r="B57" s="475" t="s">
        <v>588</v>
      </c>
      <c r="C57" s="475" t="s">
        <v>611</v>
      </c>
      <c r="D57" s="448"/>
      <c r="E57" s="476" t="s">
        <v>72</v>
      </c>
      <c r="F57" s="476" t="s">
        <v>72</v>
      </c>
      <c r="G57" s="476" t="s">
        <v>72</v>
      </c>
      <c r="H57" s="61" t="s">
        <v>590</v>
      </c>
      <c r="I57" s="61" t="s">
        <v>595</v>
      </c>
      <c r="J57" s="61"/>
      <c r="K57" s="61" t="s">
        <v>594</v>
      </c>
      <c r="L57" s="95" t="s">
        <v>596</v>
      </c>
      <c r="M57" s="61"/>
      <c r="N57" s="61" t="s">
        <v>594</v>
      </c>
      <c r="O57" s="95" t="s">
        <v>610</v>
      </c>
      <c r="P57" s="61"/>
      <c r="Q57" s="61"/>
      <c r="R57" s="448" t="s">
        <v>608</v>
      </c>
      <c r="S57" s="448" t="s">
        <v>594</v>
      </c>
      <c r="T57" s="61" t="s">
        <v>589</v>
      </c>
      <c r="U57" s="61" t="s">
        <v>591</v>
      </c>
      <c r="V57" s="61" t="s">
        <v>592</v>
      </c>
      <c r="W57" s="61">
        <v>260</v>
      </c>
      <c r="X57" s="146">
        <v>6.9599999999999995E-2</v>
      </c>
      <c r="Y57" s="61"/>
      <c r="Z57" s="61" t="s">
        <v>593</v>
      </c>
    </row>
    <row r="58" spans="1:26" ht="39" customHeight="1">
      <c r="A58" s="355"/>
      <c r="B58" s="475"/>
      <c r="C58" s="475"/>
      <c r="D58" s="448"/>
      <c r="E58" s="476"/>
      <c r="F58" s="476"/>
      <c r="G58" s="476"/>
      <c r="H58" s="61" t="s">
        <v>602</v>
      </c>
      <c r="I58" s="61" t="s">
        <v>605</v>
      </c>
      <c r="J58" s="61"/>
      <c r="K58" s="61" t="s">
        <v>594</v>
      </c>
      <c r="L58" s="61"/>
      <c r="M58" s="61" t="s">
        <v>827</v>
      </c>
      <c r="N58" s="61"/>
      <c r="O58" s="61" t="s">
        <v>609</v>
      </c>
      <c r="P58" s="61"/>
      <c r="Q58" s="61"/>
      <c r="R58" s="448"/>
      <c r="S58" s="448"/>
      <c r="T58" s="61" t="s">
        <v>597</v>
      </c>
      <c r="U58" s="61" t="s">
        <v>598</v>
      </c>
      <c r="V58" s="61" t="s">
        <v>599</v>
      </c>
      <c r="W58" s="61">
        <v>180</v>
      </c>
      <c r="X58" s="146">
        <f>0.0079167*12</f>
        <v>9.5000400000000013E-2</v>
      </c>
      <c r="Y58" s="61"/>
      <c r="Z58" s="61" t="s">
        <v>600</v>
      </c>
    </row>
    <row r="59" spans="1:26" ht="39" customHeight="1">
      <c r="A59" s="356"/>
      <c r="B59" s="475"/>
      <c r="C59" s="475"/>
      <c r="D59" s="448"/>
      <c r="E59" s="476"/>
      <c r="F59" s="476"/>
      <c r="G59" s="476"/>
      <c r="H59" s="61" t="s">
        <v>601</v>
      </c>
      <c r="I59" s="61" t="s">
        <v>606</v>
      </c>
      <c r="J59" s="61"/>
      <c r="K59" s="61" t="s">
        <v>594</v>
      </c>
      <c r="L59" s="95"/>
      <c r="M59" s="61" t="s">
        <v>828</v>
      </c>
      <c r="N59" s="61"/>
      <c r="O59" s="61" t="s">
        <v>607</v>
      </c>
      <c r="P59" s="61"/>
      <c r="Q59" s="61"/>
      <c r="R59" s="448"/>
      <c r="S59" s="448"/>
      <c r="T59" s="61" t="s">
        <v>597</v>
      </c>
      <c r="U59" s="61" t="s">
        <v>603</v>
      </c>
      <c r="V59" s="61" t="s">
        <v>604</v>
      </c>
      <c r="W59" s="61">
        <v>180</v>
      </c>
      <c r="X59" s="146">
        <f>0.0081563*12</f>
        <v>9.7875600000000007E-2</v>
      </c>
      <c r="Y59" s="61"/>
      <c r="Z59" s="61" t="s">
        <v>600</v>
      </c>
    </row>
    <row r="63" spans="1:26">
      <c r="L63" s="150">
        <f>41953.33/31</f>
        <v>1353.3332258064518</v>
      </c>
    </row>
    <row r="64" spans="1:26">
      <c r="L64" s="150">
        <f>L63*21</f>
        <v>28419.997741935487</v>
      </c>
    </row>
    <row r="65" spans="12:12">
      <c r="L65" s="150">
        <f>L64+5413.33</f>
        <v>33833.327741935485</v>
      </c>
    </row>
  </sheetData>
  <mergeCells count="138">
    <mergeCell ref="R57:R59"/>
    <mergeCell ref="S57:S59"/>
    <mergeCell ref="B57:B59"/>
    <mergeCell ref="C57:C59"/>
    <mergeCell ref="D57:D59"/>
    <mergeCell ref="E57:E59"/>
    <mergeCell ref="F57:F59"/>
    <mergeCell ref="G57:G59"/>
    <mergeCell ref="A57:A59"/>
    <mergeCell ref="W46:W47"/>
    <mergeCell ref="U46:U47"/>
    <mergeCell ref="V46:V47"/>
    <mergeCell ref="X46:X47"/>
    <mergeCell ref="T46:T47"/>
    <mergeCell ref="U11:V11"/>
    <mergeCell ref="B52:B53"/>
    <mergeCell ref="A52:A53"/>
    <mergeCell ref="C52:C53"/>
    <mergeCell ref="D52:D53"/>
    <mergeCell ref="E52:E53"/>
    <mergeCell ref="F52:F53"/>
    <mergeCell ref="G52:G53"/>
    <mergeCell ref="O52:O53"/>
    <mergeCell ref="R52:R53"/>
    <mergeCell ref="S52:S53"/>
    <mergeCell ref="P52:P53"/>
    <mergeCell ref="Q52:Q53"/>
    <mergeCell ref="K16:K18"/>
    <mergeCell ref="F49:F50"/>
    <mergeCell ref="G49:G50"/>
    <mergeCell ref="O49:O50"/>
    <mergeCell ref="R49:R50"/>
    <mergeCell ref="S49:S50"/>
    <mergeCell ref="A49:A50"/>
    <mergeCell ref="B49:B50"/>
    <mergeCell ref="C49:C50"/>
    <mergeCell ref="D49:D50"/>
    <mergeCell ref="E49:E50"/>
    <mergeCell ref="A36:A39"/>
    <mergeCell ref="G31:G35"/>
    <mergeCell ref="P31:P35"/>
    <mergeCell ref="A31:A35"/>
    <mergeCell ref="B31:B35"/>
    <mergeCell ref="C31:C35"/>
    <mergeCell ref="D31:D35"/>
    <mergeCell ref="E31:E35"/>
    <mergeCell ref="F31:F35"/>
    <mergeCell ref="B36:B39"/>
    <mergeCell ref="C36:C39"/>
    <mergeCell ref="E36:E39"/>
    <mergeCell ref="F36:F39"/>
    <mergeCell ref="O31:O35"/>
    <mergeCell ref="G36:G39"/>
    <mergeCell ref="D36:D39"/>
    <mergeCell ref="G45:G47"/>
    <mergeCell ref="O45:O47"/>
    <mergeCell ref="P45:P47"/>
    <mergeCell ref="B16:B18"/>
    <mergeCell ref="C16:C18"/>
    <mergeCell ref="D16:D18"/>
    <mergeCell ref="A16:A18"/>
    <mergeCell ref="A21:A22"/>
    <mergeCell ref="E16:E18"/>
    <mergeCell ref="F16:F18"/>
    <mergeCell ref="B21:B22"/>
    <mergeCell ref="C21:C22"/>
    <mergeCell ref="D21:D22"/>
    <mergeCell ref="E21:E22"/>
    <mergeCell ref="F21:F22"/>
    <mergeCell ref="B19:B20"/>
    <mergeCell ref="A19:A20"/>
    <mergeCell ref="C19:C20"/>
    <mergeCell ref="A1:S1"/>
    <mergeCell ref="A2:A3"/>
    <mergeCell ref="B2:B3"/>
    <mergeCell ref="C2:C3"/>
    <mergeCell ref="D2:S2"/>
    <mergeCell ref="U2:V2"/>
    <mergeCell ref="W2:W3"/>
    <mergeCell ref="X2:X3"/>
    <mergeCell ref="Y2:Y3"/>
    <mergeCell ref="T2:T3"/>
    <mergeCell ref="Z2:Z3"/>
    <mergeCell ref="R21:R22"/>
    <mergeCell ref="S21:S22"/>
    <mergeCell ref="T21:T22"/>
    <mergeCell ref="G21:G22"/>
    <mergeCell ref="K21:K22"/>
    <mergeCell ref="L21:L22"/>
    <mergeCell ref="N21:N22"/>
    <mergeCell ref="O21:O22"/>
    <mergeCell ref="P21:P22"/>
    <mergeCell ref="Q21:Q22"/>
    <mergeCell ref="G16:G18"/>
    <mergeCell ref="U12:V12"/>
    <mergeCell ref="U7:V7"/>
    <mergeCell ref="G19:G20"/>
    <mergeCell ref="S16:S18"/>
    <mergeCell ref="U37:V37"/>
    <mergeCell ref="O36:O39"/>
    <mergeCell ref="S36:S39"/>
    <mergeCell ref="U8:V8"/>
    <mergeCell ref="O24:O27"/>
    <mergeCell ref="S24:S27"/>
    <mergeCell ref="R24:R27"/>
    <mergeCell ref="Q24:Q27"/>
    <mergeCell ref="P24:P27"/>
    <mergeCell ref="S19:S20"/>
    <mergeCell ref="U40:V40"/>
    <mergeCell ref="F41:F44"/>
    <mergeCell ref="G41:G44"/>
    <mergeCell ref="B41:B44"/>
    <mergeCell ref="C41:C44"/>
    <mergeCell ref="D41:D44"/>
    <mergeCell ref="E41:E44"/>
    <mergeCell ref="A41:A44"/>
    <mergeCell ref="R41:R44"/>
    <mergeCell ref="S41:S44"/>
    <mergeCell ref="O41:O44"/>
    <mergeCell ref="P41:P44"/>
    <mergeCell ref="Q41:Q44"/>
    <mergeCell ref="S45:S47"/>
    <mergeCell ref="F19:F20"/>
    <mergeCell ref="E19:E20"/>
    <mergeCell ref="D19:D20"/>
    <mergeCell ref="B45:B47"/>
    <mergeCell ref="A45:A47"/>
    <mergeCell ref="C45:C47"/>
    <mergeCell ref="D45:D47"/>
    <mergeCell ref="E45:E47"/>
    <mergeCell ref="F45:F47"/>
    <mergeCell ref="A24:A27"/>
    <mergeCell ref="B24:B27"/>
    <mergeCell ref="C24:C27"/>
    <mergeCell ref="D24:D27"/>
    <mergeCell ref="E24:E27"/>
    <mergeCell ref="F24:F27"/>
    <mergeCell ref="G24:G27"/>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T48"/>
  <sheetViews>
    <sheetView tabSelected="1" workbookViewId="0">
      <selection sqref="A1:L1"/>
    </sheetView>
  </sheetViews>
  <sheetFormatPr defaultRowHeight="12.75"/>
  <cols>
    <col min="1" max="1" width="6.875" style="174" customWidth="1"/>
    <col min="2" max="2" width="23.875" style="175" customWidth="1"/>
    <col min="3" max="3" width="16.625" style="175" customWidth="1"/>
    <col min="4" max="4" width="17.375" style="200" customWidth="1"/>
    <col min="5" max="5" width="12.625" style="193" customWidth="1"/>
    <col min="6" max="6" width="11.75" style="182" customWidth="1"/>
    <col min="7" max="7" width="11.625" style="193" customWidth="1"/>
    <col min="8" max="8" width="13.125" style="176" customWidth="1"/>
    <col min="9" max="9" width="22.375" style="182" customWidth="1"/>
    <col min="10" max="10" width="22.25" style="174" customWidth="1"/>
    <col min="11" max="11" width="14.125" style="193" customWidth="1"/>
    <col min="12" max="12" width="9" style="175"/>
    <col min="13" max="13" width="0" style="156" hidden="1" customWidth="1"/>
    <col min="14" max="14" width="10.625" style="236" hidden="1" customWidth="1"/>
    <col min="15" max="16" width="0" style="156" hidden="1" customWidth="1"/>
    <col min="17" max="17" width="9" style="156"/>
    <col min="18" max="18" width="20.125" style="156" hidden="1" customWidth="1"/>
    <col min="19" max="19" width="9" style="156"/>
    <col min="20" max="20" width="9.5" style="156" bestFit="1" customWidth="1"/>
    <col min="21" max="16384" width="9" style="156"/>
  </cols>
  <sheetData>
    <row r="1" spans="1:18" ht="25.5" customHeight="1">
      <c r="A1" s="491" t="s">
        <v>845</v>
      </c>
      <c r="B1" s="491"/>
      <c r="C1" s="491"/>
      <c r="D1" s="491"/>
      <c r="E1" s="491"/>
      <c r="F1" s="491"/>
      <c r="G1" s="491"/>
      <c r="H1" s="491"/>
      <c r="I1" s="491"/>
      <c r="J1" s="491"/>
      <c r="K1" s="491"/>
      <c r="L1" s="491"/>
    </row>
    <row r="2" spans="1:18" s="158" customFormat="1" ht="30.75" customHeight="1">
      <c r="A2" s="157" t="s">
        <v>648</v>
      </c>
      <c r="B2" s="157" t="s">
        <v>649</v>
      </c>
      <c r="C2" s="157" t="s">
        <v>650</v>
      </c>
      <c r="D2" s="195" t="s">
        <v>651</v>
      </c>
      <c r="E2" s="229" t="s">
        <v>679</v>
      </c>
      <c r="F2" s="333" t="s">
        <v>835</v>
      </c>
      <c r="G2" s="186" t="s">
        <v>652</v>
      </c>
      <c r="H2" s="157" t="s">
        <v>653</v>
      </c>
      <c r="I2" s="178" t="s">
        <v>654</v>
      </c>
      <c r="J2" s="157" t="s">
        <v>655</v>
      </c>
      <c r="K2" s="186" t="s">
        <v>656</v>
      </c>
      <c r="L2" s="177" t="s">
        <v>657</v>
      </c>
      <c r="N2" s="237"/>
      <c r="O2" s="188">
        <v>172501.65</v>
      </c>
    </row>
    <row r="3" spans="1:18" ht="69" customHeight="1">
      <c r="A3" s="159">
        <v>1</v>
      </c>
      <c r="B3" s="324" t="s">
        <v>658</v>
      </c>
      <c r="C3" s="160" t="s">
        <v>659</v>
      </c>
      <c r="D3" s="161" t="s">
        <v>636</v>
      </c>
      <c r="E3" s="187">
        <v>30000000</v>
      </c>
      <c r="F3" s="183" t="s">
        <v>680</v>
      </c>
      <c r="G3" s="188">
        <v>734836.67</v>
      </c>
      <c r="H3" s="194" t="s">
        <v>767</v>
      </c>
      <c r="I3" s="319" t="s">
        <v>785</v>
      </c>
      <c r="J3" s="319" t="s">
        <v>832</v>
      </c>
      <c r="K3" s="338">
        <f>8079211.57*0.0245*278/360+8079211.57*0.0243*42/360+8079211.57*0.024*40/360</f>
        <v>197303.32344114443</v>
      </c>
      <c r="L3" s="342" t="s">
        <v>843</v>
      </c>
      <c r="N3" s="236">
        <f>K3*2</f>
        <v>394606.64688228886</v>
      </c>
      <c r="O3" s="228">
        <f>G3-N3</f>
        <v>340230.02311771119</v>
      </c>
      <c r="R3" s="228">
        <f>K8+K9+K10+K11+K12+K13+K14</f>
        <v>182362.50888888887</v>
      </c>
    </row>
    <row r="4" spans="1:18" ht="21" customHeight="1">
      <c r="A4" s="481">
        <v>2</v>
      </c>
      <c r="B4" s="489" t="s">
        <v>660</v>
      </c>
      <c r="C4" s="487" t="s">
        <v>661</v>
      </c>
      <c r="D4" s="163" t="s">
        <v>637</v>
      </c>
      <c r="E4" s="187">
        <v>4000000</v>
      </c>
      <c r="F4" s="184">
        <v>7.2209999999999996E-2</v>
      </c>
      <c r="G4" s="188">
        <f>172501.65+16849-24872.33</f>
        <v>164478.32</v>
      </c>
      <c r="H4" s="194"/>
      <c r="I4" s="327">
        <v>2.18E-2</v>
      </c>
      <c r="J4" s="341">
        <v>204</v>
      </c>
      <c r="K4" s="338">
        <f>H4*I4*J4/360</f>
        <v>0</v>
      </c>
      <c r="L4" s="162"/>
      <c r="N4" s="236">
        <f t="shared" ref="N4:N27" si="0">K4*2</f>
        <v>0</v>
      </c>
      <c r="O4" s="228">
        <f t="shared" ref="O4:O27" si="1">G4-N4</f>
        <v>164478.32</v>
      </c>
    </row>
    <row r="5" spans="1:18" s="234" customFormat="1" ht="35.25" customHeight="1">
      <c r="A5" s="482"/>
      <c r="B5" s="490"/>
      <c r="C5" s="488"/>
      <c r="D5" s="161" t="s">
        <v>638</v>
      </c>
      <c r="E5" s="187">
        <v>16000000</v>
      </c>
      <c r="F5" s="231">
        <v>6.5000000000000002E-2</v>
      </c>
      <c r="G5" s="187">
        <f>962577.8+60666.67-89432.78</f>
        <v>933811.69000000006</v>
      </c>
      <c r="H5" s="310">
        <v>5196267.57</v>
      </c>
      <c r="I5" s="319" t="s">
        <v>797</v>
      </c>
      <c r="J5" s="329" t="s">
        <v>786</v>
      </c>
      <c r="K5" s="339">
        <f>5196267.57*2.38%*278/360+5196267.57*2.1%*42/360</f>
        <v>108232.47985246665</v>
      </c>
      <c r="L5" s="233"/>
      <c r="N5" s="238">
        <f t="shared" si="0"/>
        <v>216464.95970493331</v>
      </c>
      <c r="O5" s="235">
        <f t="shared" si="1"/>
        <v>717346.73029506672</v>
      </c>
      <c r="R5" s="234">
        <f>278+42+40+204+160+278+42+278+42+40+99+99+5+177+42+40+14+42+40+102+42+40+25</f>
        <v>2171</v>
      </c>
    </row>
    <row r="6" spans="1:18" ht="21" customHeight="1">
      <c r="A6" s="481">
        <v>3</v>
      </c>
      <c r="B6" s="489" t="s">
        <v>662</v>
      </c>
      <c r="C6" s="489" t="s">
        <v>663</v>
      </c>
      <c r="D6" s="164" t="s">
        <v>764</v>
      </c>
      <c r="E6" s="188">
        <v>5000000</v>
      </c>
      <c r="F6" s="202">
        <v>6.3500000000000001E-2</v>
      </c>
      <c r="G6" s="187" t="s">
        <v>683</v>
      </c>
      <c r="H6" s="194">
        <f t="shared" ref="H6:H14" si="2">E6</f>
        <v>5000000</v>
      </c>
      <c r="I6" s="327">
        <v>2.18E-2</v>
      </c>
      <c r="J6" s="341">
        <v>160</v>
      </c>
      <c r="K6" s="338">
        <f t="shared" ref="K6:K11" si="3">H6*I6*J6/360</f>
        <v>48444.444444444445</v>
      </c>
      <c r="L6" s="162"/>
      <c r="N6" s="236">
        <f t="shared" si="0"/>
        <v>96888.888888888891</v>
      </c>
      <c r="O6" s="235">
        <v>0</v>
      </c>
      <c r="R6" s="322">
        <v>160</v>
      </c>
    </row>
    <row r="7" spans="1:18" s="234" customFormat="1" ht="54" customHeight="1">
      <c r="A7" s="482"/>
      <c r="B7" s="490"/>
      <c r="C7" s="490"/>
      <c r="D7" s="161" t="s">
        <v>765</v>
      </c>
      <c r="E7" s="187">
        <v>8000000</v>
      </c>
      <c r="F7" s="241" t="s">
        <v>687</v>
      </c>
      <c r="G7" s="187">
        <f>466333.34-43744.44+29633.33-33755.56+22866.67</f>
        <v>441333.34</v>
      </c>
      <c r="H7" s="232">
        <f>E7</f>
        <v>8000000</v>
      </c>
      <c r="I7" s="319" t="s">
        <v>829</v>
      </c>
      <c r="J7" s="319" t="s">
        <v>821</v>
      </c>
      <c r="K7" s="339">
        <f>8000000*2.38%*278/360+8000000*2.1%*42/360+8000000*2.08%*40/360</f>
        <v>185120</v>
      </c>
      <c r="L7" s="233"/>
      <c r="N7" s="238">
        <f t="shared" si="0"/>
        <v>370240</v>
      </c>
      <c r="O7" s="235">
        <f>G7-N7</f>
        <v>71093.340000000026</v>
      </c>
      <c r="R7" s="241" t="s">
        <v>766</v>
      </c>
    </row>
    <row r="8" spans="1:18" ht="21" customHeight="1">
      <c r="A8" s="481">
        <v>4</v>
      </c>
      <c r="B8" s="493" t="s">
        <v>768</v>
      </c>
      <c r="C8" s="478" t="s">
        <v>664</v>
      </c>
      <c r="D8" s="161" t="s">
        <v>639</v>
      </c>
      <c r="E8" s="189">
        <v>3000000</v>
      </c>
      <c r="F8" s="165">
        <v>5.8724999999999999E-2</v>
      </c>
      <c r="G8" s="193">
        <f>53831.25-15170.63+9787.5</f>
        <v>48448.12</v>
      </c>
      <c r="H8" s="194">
        <f t="shared" si="2"/>
        <v>3000000</v>
      </c>
      <c r="I8" s="327">
        <v>2.18E-2</v>
      </c>
      <c r="J8" s="341">
        <v>99</v>
      </c>
      <c r="K8" s="338">
        <f t="shared" si="3"/>
        <v>17985</v>
      </c>
      <c r="L8" s="162"/>
      <c r="N8" s="236">
        <f t="shared" si="0"/>
        <v>35970</v>
      </c>
      <c r="O8" s="235">
        <f t="shared" si="1"/>
        <v>12478.120000000003</v>
      </c>
      <c r="R8" s="322">
        <v>99</v>
      </c>
    </row>
    <row r="9" spans="1:18" ht="48.75" customHeight="1">
      <c r="A9" s="492"/>
      <c r="B9" s="494"/>
      <c r="C9" s="480"/>
      <c r="D9" s="161" t="s">
        <v>640</v>
      </c>
      <c r="E9" s="189">
        <v>3000000</v>
      </c>
      <c r="F9" s="203">
        <v>0.05</v>
      </c>
      <c r="G9" s="188">
        <v>110000</v>
      </c>
      <c r="H9" s="194">
        <f t="shared" si="2"/>
        <v>3000000</v>
      </c>
      <c r="I9" s="319" t="s">
        <v>787</v>
      </c>
      <c r="J9" s="319" t="s">
        <v>789</v>
      </c>
      <c r="K9" s="338">
        <f>3000000*2.18%*177/360+3000000*2.1%*42/360+3000000*2.08%*40/360</f>
        <v>46438.333333333336</v>
      </c>
      <c r="L9" s="162"/>
      <c r="N9" s="236">
        <f t="shared" si="0"/>
        <v>92876.666666666672</v>
      </c>
      <c r="O9" s="228">
        <f t="shared" si="1"/>
        <v>17123.333333333328</v>
      </c>
      <c r="R9" s="322">
        <v>259</v>
      </c>
    </row>
    <row r="10" spans="1:18" ht="21" customHeight="1">
      <c r="A10" s="492"/>
      <c r="B10" s="494"/>
      <c r="C10" s="480"/>
      <c r="D10" s="161" t="s">
        <v>641</v>
      </c>
      <c r="E10" s="189">
        <v>1000000</v>
      </c>
      <c r="F10" s="203">
        <v>0.05</v>
      </c>
      <c r="G10" s="188">
        <v>14027.77</v>
      </c>
      <c r="H10" s="194">
        <f t="shared" si="2"/>
        <v>1000000</v>
      </c>
      <c r="I10" s="327">
        <v>2.18E-2</v>
      </c>
      <c r="J10" s="341">
        <v>99</v>
      </c>
      <c r="K10" s="338">
        <f t="shared" si="3"/>
        <v>5995</v>
      </c>
      <c r="L10" s="162"/>
      <c r="N10" s="236">
        <f t="shared" si="0"/>
        <v>11990</v>
      </c>
      <c r="O10" s="228">
        <f t="shared" si="1"/>
        <v>2037.7700000000004</v>
      </c>
      <c r="R10" s="322">
        <v>99</v>
      </c>
    </row>
    <row r="11" spans="1:18" ht="21" customHeight="1">
      <c r="A11" s="492"/>
      <c r="B11" s="494"/>
      <c r="C11" s="480"/>
      <c r="D11" s="161" t="s">
        <v>642</v>
      </c>
      <c r="E11" s="189">
        <v>3500000</v>
      </c>
      <c r="F11" s="203">
        <v>0.05</v>
      </c>
      <c r="G11" s="188">
        <v>2916.66</v>
      </c>
      <c r="H11" s="194">
        <f t="shared" si="2"/>
        <v>3500000</v>
      </c>
      <c r="I11" s="327">
        <v>2.18E-2</v>
      </c>
      <c r="J11" s="341">
        <v>5</v>
      </c>
      <c r="K11" s="338">
        <f t="shared" si="3"/>
        <v>1059.7222222222222</v>
      </c>
      <c r="L11" s="162"/>
      <c r="N11" s="236">
        <f t="shared" si="0"/>
        <v>2119.4444444444443</v>
      </c>
      <c r="O11" s="228">
        <f t="shared" si="1"/>
        <v>797.21555555555551</v>
      </c>
      <c r="R11" s="322">
        <v>5</v>
      </c>
    </row>
    <row r="12" spans="1:18" ht="45.75" customHeight="1">
      <c r="A12" s="492"/>
      <c r="B12" s="494"/>
      <c r="C12" s="479"/>
      <c r="D12" s="196" t="s">
        <v>643</v>
      </c>
      <c r="E12" s="190">
        <v>4500000</v>
      </c>
      <c r="F12" s="185">
        <v>0.05</v>
      </c>
      <c r="G12" s="188">
        <f>73750-19375+6875</f>
        <v>61250</v>
      </c>
      <c r="H12" s="194">
        <f t="shared" si="2"/>
        <v>4500000</v>
      </c>
      <c r="I12" s="319" t="s">
        <v>788</v>
      </c>
      <c r="J12" s="319" t="s">
        <v>790</v>
      </c>
      <c r="K12" s="338">
        <f>4500000*2.18%*14/360+4500000*2.1%*42/360+4500000*2.08%*40/360</f>
        <v>25240</v>
      </c>
      <c r="L12" s="162"/>
      <c r="N12" s="236">
        <f t="shared" si="0"/>
        <v>50480</v>
      </c>
      <c r="O12" s="228">
        <f t="shared" si="1"/>
        <v>10770</v>
      </c>
      <c r="R12" s="322">
        <v>96</v>
      </c>
    </row>
    <row r="13" spans="1:18" ht="47.25" customHeight="1">
      <c r="A13" s="492"/>
      <c r="B13" s="494"/>
      <c r="C13" s="478" t="s">
        <v>665</v>
      </c>
      <c r="D13" s="197" t="s">
        <v>793</v>
      </c>
      <c r="E13" s="191">
        <v>7500000</v>
      </c>
      <c r="F13" s="185">
        <v>4.8599999999999997E-2</v>
      </c>
      <c r="G13" s="188">
        <f>211612.5-31387.5+10125</f>
        <v>190350</v>
      </c>
      <c r="H13" s="194">
        <f t="shared" si="2"/>
        <v>7500000</v>
      </c>
      <c r="I13" s="319" t="s">
        <v>795</v>
      </c>
      <c r="J13" s="319" t="s">
        <v>796</v>
      </c>
      <c r="K13" s="338">
        <f>7500000*2.18%*102/360+7500000*2.1%*42/360+7500000*2.08%*40/360</f>
        <v>82033.333333333328</v>
      </c>
      <c r="L13" s="162"/>
      <c r="N13" s="236">
        <f t="shared" si="0"/>
        <v>164066.66666666666</v>
      </c>
      <c r="O13" s="228">
        <f t="shared" si="1"/>
        <v>26283.333333333343</v>
      </c>
      <c r="R13" s="322">
        <v>184</v>
      </c>
    </row>
    <row r="14" spans="1:18" ht="21" customHeight="1">
      <c r="A14" s="482"/>
      <c r="B14" s="490"/>
      <c r="C14" s="479"/>
      <c r="D14" s="311" t="s">
        <v>794</v>
      </c>
      <c r="E14" s="189">
        <v>2500000</v>
      </c>
      <c r="F14" s="165">
        <v>4.9000000000000002E-2</v>
      </c>
      <c r="G14" s="188">
        <f>15993.05-10548.61+3402.78</f>
        <v>8847.2199999999993</v>
      </c>
      <c r="H14" s="194">
        <f t="shared" si="2"/>
        <v>2500000</v>
      </c>
      <c r="I14" s="328">
        <v>2.0799999999999999E-2</v>
      </c>
      <c r="J14" s="341">
        <v>25</v>
      </c>
      <c r="K14" s="338">
        <v>3611.12</v>
      </c>
      <c r="L14" s="162"/>
      <c r="N14" s="236">
        <f t="shared" si="0"/>
        <v>7222.24</v>
      </c>
      <c r="O14" s="228">
        <f t="shared" si="1"/>
        <v>1624.9799999999996</v>
      </c>
      <c r="R14" s="322">
        <v>25</v>
      </c>
    </row>
    <row r="15" spans="1:18" ht="21" customHeight="1">
      <c r="A15" s="477" t="s">
        <v>666</v>
      </c>
      <c r="B15" s="477"/>
      <c r="C15" s="477"/>
      <c r="D15" s="477"/>
      <c r="E15" s="188">
        <f>SUM(E3:E14)</f>
        <v>88000000</v>
      </c>
      <c r="F15" s="309"/>
      <c r="G15" s="309">
        <f t="shared" ref="G15:L15" si="4">SUM(G3:G14)</f>
        <v>2710299.7900000005</v>
      </c>
      <c r="H15" s="309">
        <f t="shared" si="4"/>
        <v>43196267.57</v>
      </c>
      <c r="I15" s="309"/>
      <c r="J15" s="309"/>
      <c r="K15" s="309">
        <v>721462.74</v>
      </c>
      <c r="L15" s="309">
        <f t="shared" si="4"/>
        <v>0</v>
      </c>
      <c r="N15" s="236">
        <f t="shared" si="0"/>
        <v>1442925.48</v>
      </c>
      <c r="O15" s="228">
        <f t="shared" si="1"/>
        <v>1267374.3100000005</v>
      </c>
      <c r="R15" s="156">
        <f>R6+S7+R8+R9+R10+R11+R12+R13+R14+204+278+42+360</f>
        <v>1811</v>
      </c>
    </row>
    <row r="16" spans="1:18" ht="9" customHeight="1">
      <c r="A16" s="167"/>
      <c r="B16" s="168"/>
      <c r="C16" s="168"/>
      <c r="D16" s="198"/>
      <c r="E16" s="192"/>
      <c r="F16" s="180"/>
      <c r="G16" s="192"/>
      <c r="H16" s="169"/>
      <c r="I16" s="180"/>
      <c r="J16" s="167"/>
      <c r="K16" s="192"/>
      <c r="L16" s="168"/>
      <c r="N16" s="236">
        <f t="shared" si="0"/>
        <v>0</v>
      </c>
      <c r="O16" s="228">
        <f t="shared" si="1"/>
        <v>0</v>
      </c>
    </row>
    <row r="17" spans="1:20">
      <c r="A17" s="170"/>
      <c r="B17" s="171"/>
      <c r="C17" s="171"/>
      <c r="D17" s="199"/>
      <c r="F17" s="181"/>
      <c r="H17" s="166"/>
      <c r="I17" s="181"/>
      <c r="J17" s="172"/>
      <c r="L17" s="171"/>
      <c r="N17" s="236">
        <f t="shared" si="0"/>
        <v>0</v>
      </c>
      <c r="O17" s="228">
        <f t="shared" si="1"/>
        <v>0</v>
      </c>
    </row>
    <row r="18" spans="1:20" ht="24" customHeight="1">
      <c r="A18" s="491" t="s">
        <v>840</v>
      </c>
      <c r="B18" s="491"/>
      <c r="C18" s="491"/>
      <c r="D18" s="491"/>
      <c r="E18" s="491"/>
      <c r="F18" s="491"/>
      <c r="G18" s="491"/>
      <c r="H18" s="491"/>
      <c r="I18" s="491"/>
      <c r="J18" s="491"/>
      <c r="K18" s="491"/>
      <c r="L18" s="491"/>
      <c r="N18" s="236">
        <f t="shared" si="0"/>
        <v>0</v>
      </c>
      <c r="O18" s="228">
        <f t="shared" si="1"/>
        <v>0</v>
      </c>
    </row>
    <row r="19" spans="1:20" s="158" customFormat="1" ht="27.75" customHeight="1">
      <c r="A19" s="157" t="s">
        <v>648</v>
      </c>
      <c r="B19" s="157" t="s">
        <v>649</v>
      </c>
      <c r="C19" s="157" t="s">
        <v>650</v>
      </c>
      <c r="D19" s="195" t="s">
        <v>651</v>
      </c>
      <c r="E19" s="186" t="s">
        <v>667</v>
      </c>
      <c r="F19" s="333" t="s">
        <v>835</v>
      </c>
      <c r="G19" s="186" t="s">
        <v>652</v>
      </c>
      <c r="H19" s="157" t="s">
        <v>653</v>
      </c>
      <c r="I19" s="178" t="s">
        <v>654</v>
      </c>
      <c r="J19" s="157" t="s">
        <v>655</v>
      </c>
      <c r="K19" s="186" t="s">
        <v>656</v>
      </c>
      <c r="L19" s="177" t="s">
        <v>657</v>
      </c>
      <c r="N19" s="236" t="e">
        <f t="shared" si="0"/>
        <v>#VALUE!</v>
      </c>
      <c r="O19" s="228" t="e">
        <f t="shared" si="1"/>
        <v>#VALUE!</v>
      </c>
    </row>
    <row r="20" spans="1:20" ht="27.75" customHeight="1">
      <c r="A20" s="481">
        <v>1</v>
      </c>
      <c r="B20" s="483" t="s">
        <v>673</v>
      </c>
      <c r="C20" s="485" t="s">
        <v>345</v>
      </c>
      <c r="D20" s="161" t="s">
        <v>676</v>
      </c>
      <c r="E20" s="188">
        <v>3000000</v>
      </c>
      <c r="F20" s="179">
        <v>6.9599999999999995E-2</v>
      </c>
      <c r="G20" s="188">
        <f>109040-17980+12180</f>
        <v>103240</v>
      </c>
      <c r="H20" s="194">
        <f>E20</f>
        <v>3000000</v>
      </c>
      <c r="I20" s="328">
        <v>2.18E-2</v>
      </c>
      <c r="J20" s="341">
        <v>177</v>
      </c>
      <c r="K20" s="188">
        <f t="shared" ref="K20" si="5">H20*I20*J20/360</f>
        <v>32155</v>
      </c>
      <c r="L20" s="162"/>
      <c r="N20" s="236">
        <f t="shared" si="0"/>
        <v>64310</v>
      </c>
      <c r="O20" s="228">
        <f t="shared" si="1"/>
        <v>38930</v>
      </c>
      <c r="R20" s="322">
        <v>177</v>
      </c>
    </row>
    <row r="21" spans="1:20" ht="46.5" customHeight="1">
      <c r="A21" s="482"/>
      <c r="B21" s="484"/>
      <c r="C21" s="486"/>
      <c r="D21" s="161" t="s">
        <v>675</v>
      </c>
      <c r="E21" s="188">
        <f>E20</f>
        <v>3000000</v>
      </c>
      <c r="F21" s="179">
        <v>6.0900000000000003E-2</v>
      </c>
      <c r="G21" s="188">
        <f>99977.8-10657.5</f>
        <v>89320.3</v>
      </c>
      <c r="H21" s="194">
        <f>E21</f>
        <v>3000000</v>
      </c>
      <c r="I21" s="319" t="s">
        <v>798</v>
      </c>
      <c r="J21" s="319" t="s">
        <v>799</v>
      </c>
      <c r="K21" s="188">
        <f>3000000*2.18%*90/360+3000000*2.1%*42/360+3000000*2.08%*40/360</f>
        <v>30633.333333333332</v>
      </c>
      <c r="L21" s="162"/>
      <c r="N21" s="236">
        <f t="shared" si="0"/>
        <v>61266.666666666664</v>
      </c>
      <c r="O21" s="228">
        <f t="shared" si="1"/>
        <v>28053.633333333339</v>
      </c>
      <c r="R21" s="322">
        <v>172</v>
      </c>
    </row>
    <row r="22" spans="1:20" ht="47.25" customHeight="1">
      <c r="A22" s="323">
        <v>2</v>
      </c>
      <c r="B22" s="332" t="s">
        <v>831</v>
      </c>
      <c r="C22" s="173" t="s">
        <v>668</v>
      </c>
      <c r="D22" s="301" t="s">
        <v>836</v>
      </c>
      <c r="E22" s="309">
        <v>10000000</v>
      </c>
      <c r="F22" s="327">
        <v>4.8599999999999997E-2</v>
      </c>
      <c r="G22" s="309">
        <f>490050-20250</f>
        <v>469800</v>
      </c>
      <c r="H22" s="310">
        <f>E22</f>
        <v>10000000</v>
      </c>
      <c r="I22" s="319" t="s">
        <v>837</v>
      </c>
      <c r="J22" s="319" t="s">
        <v>838</v>
      </c>
      <c r="K22" s="309">
        <f>10000000*2.18%*261/360+10000000*2.1%*42/360+10000000*2.08%*40/360</f>
        <v>205661.11111111112</v>
      </c>
      <c r="L22" s="292"/>
      <c r="O22" s="228"/>
      <c r="R22" s="167"/>
    </row>
    <row r="23" spans="1:20" ht="27.75" customHeight="1">
      <c r="A23" s="477" t="s">
        <v>666</v>
      </c>
      <c r="B23" s="477"/>
      <c r="C23" s="477"/>
      <c r="D23" s="477"/>
      <c r="E23" s="309">
        <f t="shared" ref="E23:H23" si="6">SUM(E20:E22)</f>
        <v>16000000</v>
      </c>
      <c r="F23" s="309"/>
      <c r="G23" s="309">
        <f t="shared" si="6"/>
        <v>662360.30000000005</v>
      </c>
      <c r="H23" s="309">
        <f t="shared" si="6"/>
        <v>16000000</v>
      </c>
      <c r="I23" s="309"/>
      <c r="J23" s="309"/>
      <c r="K23" s="309">
        <f>SUM(K20:K22)</f>
        <v>268449.44444444444</v>
      </c>
      <c r="L23" s="162"/>
      <c r="N23" s="236">
        <f t="shared" si="0"/>
        <v>536898.88888888888</v>
      </c>
      <c r="O23" s="228">
        <f t="shared" si="1"/>
        <v>125461.41111111117</v>
      </c>
      <c r="R23" s="156">
        <f>177+90+42+40</f>
        <v>349</v>
      </c>
    </row>
    <row r="24" spans="1:20" ht="24" customHeight="1">
      <c r="A24" s="167"/>
      <c r="B24" s="168"/>
      <c r="C24" s="168"/>
      <c r="D24" s="198"/>
      <c r="E24" s="192"/>
      <c r="F24" s="180"/>
      <c r="G24" s="192"/>
      <c r="H24" s="169"/>
      <c r="I24" s="180"/>
      <c r="J24" s="167"/>
      <c r="K24" s="192"/>
      <c r="L24" s="168"/>
      <c r="N24" s="236">
        <f t="shared" si="0"/>
        <v>0</v>
      </c>
      <c r="O24" s="228">
        <f t="shared" si="1"/>
        <v>0</v>
      </c>
    </row>
    <row r="25" spans="1:20">
      <c r="A25" s="170"/>
      <c r="B25" s="171"/>
      <c r="C25" s="171"/>
      <c r="D25" s="199"/>
      <c r="F25" s="181"/>
      <c r="H25" s="166"/>
      <c r="I25" s="181"/>
      <c r="J25" s="172"/>
      <c r="L25" s="171"/>
      <c r="N25" s="236">
        <f t="shared" si="0"/>
        <v>0</v>
      </c>
      <c r="O25" s="228">
        <f t="shared" si="1"/>
        <v>0</v>
      </c>
    </row>
    <row r="26" spans="1:20" ht="31.5" customHeight="1">
      <c r="A26" s="491" t="s">
        <v>841</v>
      </c>
      <c r="B26" s="491"/>
      <c r="C26" s="491"/>
      <c r="D26" s="491"/>
      <c r="E26" s="491"/>
      <c r="F26" s="491"/>
      <c r="G26" s="491"/>
      <c r="H26" s="491"/>
      <c r="I26" s="491"/>
      <c r="J26" s="491"/>
      <c r="K26" s="491"/>
      <c r="L26" s="491"/>
      <c r="N26" s="236">
        <f t="shared" si="0"/>
        <v>0</v>
      </c>
      <c r="O26" s="228">
        <f t="shared" si="1"/>
        <v>0</v>
      </c>
    </row>
    <row r="27" spans="1:20" s="201" customFormat="1" ht="31.5" customHeight="1">
      <c r="A27" s="299" t="s">
        <v>648</v>
      </c>
      <c r="B27" s="299" t="s">
        <v>649</v>
      </c>
      <c r="C27" s="299" t="s">
        <v>650</v>
      </c>
      <c r="D27" s="311" t="s">
        <v>651</v>
      </c>
      <c r="E27" s="307" t="s">
        <v>667</v>
      </c>
      <c r="F27" s="333" t="s">
        <v>834</v>
      </c>
      <c r="G27" s="307" t="s">
        <v>652</v>
      </c>
      <c r="H27" s="299" t="s">
        <v>653</v>
      </c>
      <c r="I27" s="305" t="s">
        <v>654</v>
      </c>
      <c r="J27" s="299" t="s">
        <v>833</v>
      </c>
      <c r="K27" s="307" t="s">
        <v>656</v>
      </c>
      <c r="L27" s="304" t="s">
        <v>657</v>
      </c>
      <c r="N27" s="236" t="e">
        <f t="shared" si="0"/>
        <v>#VALUE!</v>
      </c>
      <c r="O27" s="228" t="e">
        <f t="shared" si="1"/>
        <v>#VALUE!</v>
      </c>
      <c r="R27" s="331">
        <f>K32+K33</f>
        <v>42314.222222222219</v>
      </c>
    </row>
    <row r="28" spans="1:20" s="234" customFormat="1" ht="81.75" customHeight="1">
      <c r="A28" s="300">
        <v>1</v>
      </c>
      <c r="B28" s="302" t="s">
        <v>772</v>
      </c>
      <c r="C28" s="303" t="s">
        <v>669</v>
      </c>
      <c r="D28" s="311" t="s">
        <v>773</v>
      </c>
      <c r="E28" s="309">
        <v>2000000</v>
      </c>
      <c r="F28" s="306">
        <v>5.2200000000000003E-2</v>
      </c>
      <c r="G28" s="309">
        <v>94540</v>
      </c>
      <c r="H28" s="330" t="s">
        <v>800</v>
      </c>
      <c r="I28" s="335" t="s">
        <v>801</v>
      </c>
      <c r="J28" s="319" t="s">
        <v>802</v>
      </c>
      <c r="K28" s="309">
        <f>2000000*2.18%*278/360+2000000*2.1%*42/360+2000000*2.08%*1/360+500000*2.08%*4/360</f>
        <v>38800</v>
      </c>
      <c r="L28" s="302"/>
      <c r="N28" s="238"/>
      <c r="O28" s="235"/>
      <c r="R28" s="315" t="s">
        <v>774</v>
      </c>
    </row>
    <row r="29" spans="1:20" ht="41.25" customHeight="1">
      <c r="A29" s="498">
        <v>2</v>
      </c>
      <c r="B29" s="501" t="s">
        <v>775</v>
      </c>
      <c r="C29" s="489" t="s">
        <v>672</v>
      </c>
      <c r="D29" s="311" t="s">
        <v>646</v>
      </c>
      <c r="E29" s="308">
        <v>3900000</v>
      </c>
      <c r="F29" s="313">
        <v>5.0025E-2</v>
      </c>
      <c r="G29" s="316">
        <v>67294.509999999995</v>
      </c>
      <c r="H29" s="314">
        <v>282300</v>
      </c>
      <c r="I29" s="328">
        <v>2.18E-2</v>
      </c>
      <c r="J29" s="340">
        <v>134</v>
      </c>
      <c r="K29" s="308">
        <f>H29*I29*J29/360</f>
        <v>2290.7076666666667</v>
      </c>
      <c r="L29" s="509" t="s">
        <v>842</v>
      </c>
      <c r="R29" s="317">
        <v>134</v>
      </c>
      <c r="T29" s="228"/>
    </row>
    <row r="30" spans="1:20" ht="41.25" customHeight="1">
      <c r="A30" s="499"/>
      <c r="B30" s="502"/>
      <c r="C30" s="494"/>
      <c r="D30" s="301" t="s">
        <v>647</v>
      </c>
      <c r="E30" s="308">
        <v>6000000</v>
      </c>
      <c r="F30" s="318">
        <v>4.7849999999999997E-2</v>
      </c>
      <c r="G30" s="316">
        <v>181020</v>
      </c>
      <c r="H30" s="314">
        <v>0</v>
      </c>
      <c r="I30" s="319" t="s">
        <v>803</v>
      </c>
      <c r="J30" s="319" t="s">
        <v>830</v>
      </c>
      <c r="K30" s="308">
        <v>0</v>
      </c>
      <c r="L30" s="510"/>
      <c r="R30" s="317">
        <v>225</v>
      </c>
    </row>
    <row r="31" spans="1:20" ht="41.25" customHeight="1">
      <c r="A31" s="500"/>
      <c r="B31" s="502"/>
      <c r="C31" s="490"/>
      <c r="D31" s="301" t="s">
        <v>804</v>
      </c>
      <c r="E31" s="308">
        <v>900000</v>
      </c>
      <c r="F31" s="318">
        <v>4.7849999999999997E-2</v>
      </c>
      <c r="G31" s="316">
        <v>18578.14</v>
      </c>
      <c r="H31" s="314">
        <v>0</v>
      </c>
      <c r="I31" s="319" t="s">
        <v>806</v>
      </c>
      <c r="J31" s="319" t="s">
        <v>807</v>
      </c>
      <c r="K31" s="308">
        <v>0</v>
      </c>
      <c r="L31" s="511"/>
      <c r="R31" s="317">
        <v>155</v>
      </c>
    </row>
    <row r="32" spans="1:20" ht="39.75" customHeight="1">
      <c r="A32" s="498">
        <v>3</v>
      </c>
      <c r="B32" s="503" t="s">
        <v>670</v>
      </c>
      <c r="C32" s="505" t="s">
        <v>671</v>
      </c>
      <c r="D32" s="301" t="s">
        <v>644</v>
      </c>
      <c r="E32" s="309">
        <v>4000000</v>
      </c>
      <c r="F32" s="312">
        <v>4.5676000000000001E-2</v>
      </c>
      <c r="G32" s="309">
        <f>81707.5-10150.22</f>
        <v>71557.279999999999</v>
      </c>
      <c r="H32" s="310">
        <f t="shared" ref="H32" si="7">E32</f>
        <v>4000000</v>
      </c>
      <c r="I32" s="319" t="s">
        <v>809</v>
      </c>
      <c r="J32" s="319" t="s">
        <v>811</v>
      </c>
      <c r="K32" s="309">
        <f>400000*2.18%*56/360+4000000*2.1%*42/360+4000000*2.08%*40/360</f>
        <v>20400.888888888891</v>
      </c>
      <c r="L32" s="507"/>
      <c r="R32" s="322">
        <v>138</v>
      </c>
    </row>
    <row r="33" spans="1:18" ht="39.75" customHeight="1">
      <c r="A33" s="500"/>
      <c r="B33" s="504"/>
      <c r="C33" s="506"/>
      <c r="D33" s="301" t="s">
        <v>645</v>
      </c>
      <c r="E33" s="309">
        <v>3000000</v>
      </c>
      <c r="F33" s="312">
        <v>4.5676000000000001E-2</v>
      </c>
      <c r="G33" s="309">
        <f>55951.89-7612.67</f>
        <v>48339.22</v>
      </c>
      <c r="H33" s="310">
        <f>E33</f>
        <v>3000000</v>
      </c>
      <c r="I33" s="319" t="s">
        <v>810</v>
      </c>
      <c r="J33" s="319" t="s">
        <v>812</v>
      </c>
      <c r="K33" s="309">
        <f>3000000*2.18%*42/360+3000000*2.1%*42/360+3000000*2.08%*40/360</f>
        <v>21913.333333333332</v>
      </c>
      <c r="L33" s="508"/>
      <c r="R33" s="322">
        <v>124</v>
      </c>
    </row>
    <row r="34" spans="1:18" ht="31.5" customHeight="1">
      <c r="A34" s="495" t="s">
        <v>666</v>
      </c>
      <c r="B34" s="496"/>
      <c r="C34" s="496"/>
      <c r="D34" s="497"/>
      <c r="E34" s="309">
        <f>SUM(E28:E33)</f>
        <v>19800000</v>
      </c>
      <c r="F34" s="309"/>
      <c r="G34" s="309">
        <f>SUM(G28:G33)</f>
        <v>481329.15</v>
      </c>
      <c r="H34" s="309">
        <f>SUM(H28:H33)</f>
        <v>7282300</v>
      </c>
      <c r="I34" s="309"/>
      <c r="J34" s="309"/>
      <c r="K34" s="309">
        <f>SUM(K28:K33)</f>
        <v>83404.929888888888</v>
      </c>
      <c r="L34" s="309">
        <f>SUM(L28:L33)</f>
        <v>0</v>
      </c>
      <c r="R34" s="156">
        <f>278+42+1+4+134+143+42+40+73+42+40+56+42+40+42+42+40</f>
        <v>1101</v>
      </c>
    </row>
    <row r="35" spans="1:18" hidden="1"/>
    <row r="36" spans="1:18" hidden="1">
      <c r="E36" s="193" t="e">
        <f>#REF!+E23+E15</f>
        <v>#REF!</v>
      </c>
      <c r="F36" s="193" t="e">
        <f>#REF!+F23+F15</f>
        <v>#REF!</v>
      </c>
      <c r="G36" s="193" t="e">
        <f>#REF!+G23+G15</f>
        <v>#REF!</v>
      </c>
      <c r="H36" s="193" t="e">
        <f>#REF!+H23+H15</f>
        <v>#REF!</v>
      </c>
      <c r="I36" s="193" t="e">
        <f>#REF!+I23+I15</f>
        <v>#REF!</v>
      </c>
      <c r="J36" s="193" t="e">
        <f>#REF!+J23+J15</f>
        <v>#REF!</v>
      </c>
      <c r="K36" s="193" t="e">
        <f>#REF!+K23+K15</f>
        <v>#REF!</v>
      </c>
    </row>
    <row r="38" spans="1:18">
      <c r="K38" s="334"/>
      <c r="L38" s="337"/>
    </row>
    <row r="39" spans="1:18">
      <c r="E39" s="336"/>
      <c r="K39" s="334"/>
      <c r="L39" s="337"/>
    </row>
    <row r="40" spans="1:18">
      <c r="E40" s="336">
        <f>E34+E23+E15</f>
        <v>123800000</v>
      </c>
      <c r="K40" s="334"/>
      <c r="L40" s="337"/>
    </row>
    <row r="41" spans="1:18">
      <c r="E41" s="336"/>
      <c r="K41" s="334"/>
      <c r="L41" s="337"/>
    </row>
    <row r="42" spans="1:18">
      <c r="E42" s="336"/>
      <c r="K42" s="334"/>
      <c r="L42" s="337"/>
    </row>
    <row r="43" spans="1:18">
      <c r="E43" s="336"/>
      <c r="K43" s="334"/>
      <c r="L43" s="337"/>
    </row>
    <row r="44" spans="1:18">
      <c r="K44" s="334"/>
      <c r="L44" s="337"/>
    </row>
    <row r="45" spans="1:18">
      <c r="K45" s="334"/>
      <c r="L45" s="337"/>
    </row>
    <row r="46" spans="1:18">
      <c r="K46" s="334"/>
      <c r="L46" s="337"/>
    </row>
    <row r="47" spans="1:18">
      <c r="K47" s="334"/>
      <c r="L47" s="337"/>
    </row>
    <row r="48" spans="1:18">
      <c r="K48" s="334"/>
      <c r="L48" s="337"/>
    </row>
  </sheetData>
  <mergeCells count="27">
    <mergeCell ref="A26:L26"/>
    <mergeCell ref="A34:D34"/>
    <mergeCell ref="A29:A31"/>
    <mergeCell ref="B29:B31"/>
    <mergeCell ref="C29:C31"/>
    <mergeCell ref="B32:B33"/>
    <mergeCell ref="C32:C33"/>
    <mergeCell ref="L32:L33"/>
    <mergeCell ref="A32:A33"/>
    <mergeCell ref="L29:L31"/>
    <mergeCell ref="C4:C5"/>
    <mergeCell ref="C6:C7"/>
    <mergeCell ref="A1:L1"/>
    <mergeCell ref="A15:D15"/>
    <mergeCell ref="A18:L18"/>
    <mergeCell ref="A4:A5"/>
    <mergeCell ref="A6:A7"/>
    <mergeCell ref="A8:A14"/>
    <mergeCell ref="B4:B5"/>
    <mergeCell ref="B6:B7"/>
    <mergeCell ref="B8:B14"/>
    <mergeCell ref="A23:D23"/>
    <mergeCell ref="C13:C14"/>
    <mergeCell ref="C8:C12"/>
    <mergeCell ref="A20:A21"/>
    <mergeCell ref="B20:B21"/>
    <mergeCell ref="C20:C21"/>
  </mergeCells>
  <phoneticPr fontId="1" type="noConversion"/>
  <pageMargins left="0.31496062992125984" right="0" top="0.74803149606299213" bottom="0.74803149606299213" header="0.31496062992125984" footer="0.31496062992125984"/>
  <pageSetup paperSize="9" scale="80" orientation="landscape" r:id="rId1"/>
  <ignoredErrors>
    <ignoredError sqref="K9 K7 K5" formula="1"/>
  </ignoredErrors>
</worksheet>
</file>

<file path=xl/worksheets/sheet4.xml><?xml version="1.0" encoding="utf-8"?>
<worksheet xmlns="http://schemas.openxmlformats.org/spreadsheetml/2006/main" xmlns:r="http://schemas.openxmlformats.org/officeDocument/2006/relationships">
  <dimension ref="B8:F33"/>
  <sheetViews>
    <sheetView workbookViewId="0">
      <selection activeCell="C17" sqref="C17:C21"/>
    </sheetView>
  </sheetViews>
  <sheetFormatPr defaultRowHeight="13.5"/>
  <cols>
    <col min="2" max="2" width="12.125" bestFit="1" customWidth="1"/>
    <col min="3" max="3" width="20.5" style="320" bestFit="1" customWidth="1"/>
    <col min="4" max="4" width="22.75" style="320" bestFit="1" customWidth="1"/>
    <col min="5" max="6" width="9" style="320"/>
  </cols>
  <sheetData>
    <row r="8" spans="2:6">
      <c r="C8" s="320" t="s">
        <v>779</v>
      </c>
      <c r="D8" s="320" t="s">
        <v>780</v>
      </c>
      <c r="E8" s="320" t="s">
        <v>781</v>
      </c>
    </row>
    <row r="9" spans="2:6">
      <c r="B9" t="s">
        <v>778</v>
      </c>
      <c r="C9" s="321">
        <f>0.049*0.5</f>
        <v>2.4500000000000001E-2</v>
      </c>
      <c r="D9" s="321">
        <f>0.0485*0.5</f>
        <v>2.4250000000000001E-2</v>
      </c>
      <c r="E9" s="321">
        <f>0.048*0.5</f>
        <v>2.4E-2</v>
      </c>
      <c r="F9" s="321"/>
    </row>
    <row r="10" spans="2:6">
      <c r="B10" t="s">
        <v>782</v>
      </c>
      <c r="C10" s="321">
        <f>4.75%*0.5</f>
        <v>2.375E-2</v>
      </c>
      <c r="D10" s="321">
        <f>D9</f>
        <v>2.4250000000000001E-2</v>
      </c>
      <c r="E10" s="321">
        <f>E9</f>
        <v>2.4E-2</v>
      </c>
      <c r="F10" s="321"/>
    </row>
    <row r="11" spans="2:6">
      <c r="B11" t="s">
        <v>783</v>
      </c>
      <c r="C11" s="321">
        <f>4.35%*0.5</f>
        <v>2.1749999999999999E-2</v>
      </c>
      <c r="D11" s="321">
        <f>0.042*0.5</f>
        <v>2.1000000000000001E-2</v>
      </c>
      <c r="E11" s="321">
        <f>0.0415*0.5</f>
        <v>2.0750000000000001E-2</v>
      </c>
      <c r="F11" s="321"/>
    </row>
    <row r="12" spans="2:6">
      <c r="C12" s="321"/>
      <c r="D12" s="321"/>
      <c r="E12" s="321"/>
      <c r="F12" s="321"/>
    </row>
    <row r="13" spans="2:6">
      <c r="C13" s="321"/>
      <c r="D13" s="321"/>
      <c r="E13" s="321"/>
      <c r="F13" s="321"/>
    </row>
    <row r="14" spans="2:6">
      <c r="C14" s="321"/>
      <c r="D14" s="321"/>
      <c r="E14" s="321"/>
      <c r="F14" s="321"/>
    </row>
    <row r="15" spans="2:6">
      <c r="C15" s="321"/>
      <c r="D15" s="321"/>
      <c r="E15" s="321"/>
      <c r="F15" s="321"/>
    </row>
    <row r="16" spans="2:6">
      <c r="C16" s="321"/>
      <c r="D16" s="321" t="s">
        <v>784</v>
      </c>
      <c r="E16" s="321"/>
      <c r="F16" s="321"/>
    </row>
    <row r="17" spans="2:6">
      <c r="B17">
        <v>1</v>
      </c>
      <c r="C17" s="326">
        <v>30</v>
      </c>
      <c r="D17" s="321"/>
      <c r="E17" s="321"/>
      <c r="F17" s="321"/>
    </row>
    <row r="18" spans="2:6">
      <c r="B18">
        <v>2</v>
      </c>
      <c r="C18" s="326">
        <v>30</v>
      </c>
      <c r="D18" s="321"/>
      <c r="E18" s="321"/>
      <c r="F18" s="321"/>
    </row>
    <row r="19" spans="2:6">
      <c r="B19">
        <v>3</v>
      </c>
      <c r="C19" s="326">
        <v>30</v>
      </c>
      <c r="D19" s="321"/>
      <c r="E19" s="321"/>
      <c r="F19" s="321"/>
    </row>
    <row r="20" spans="2:6">
      <c r="B20">
        <v>4</v>
      </c>
      <c r="C20" s="326">
        <v>30</v>
      </c>
      <c r="D20" s="321"/>
      <c r="E20" s="321"/>
      <c r="F20" s="321"/>
    </row>
    <row r="21" spans="2:6">
      <c r="B21">
        <v>5</v>
      </c>
      <c r="C21" s="326">
        <v>14</v>
      </c>
      <c r="D21" s="321"/>
      <c r="E21" s="321"/>
      <c r="F21" s="321"/>
    </row>
    <row r="22" spans="2:6">
      <c r="B22">
        <v>6</v>
      </c>
      <c r="C22" s="326">
        <v>30</v>
      </c>
      <c r="D22" s="321"/>
      <c r="E22" s="321"/>
      <c r="F22" s="321"/>
    </row>
    <row r="23" spans="2:6">
      <c r="B23">
        <v>7</v>
      </c>
      <c r="C23" s="326">
        <v>5</v>
      </c>
      <c r="D23" s="321"/>
      <c r="E23" s="321"/>
      <c r="F23" s="321"/>
    </row>
    <row r="24" spans="2:6">
      <c r="B24">
        <v>8</v>
      </c>
      <c r="C24" s="326">
        <v>4</v>
      </c>
      <c r="D24" s="321"/>
      <c r="E24" s="321"/>
      <c r="F24" s="321"/>
    </row>
    <row r="25" spans="2:6">
      <c r="B25">
        <v>9</v>
      </c>
      <c r="C25" s="326">
        <v>30</v>
      </c>
      <c r="D25" s="321"/>
      <c r="E25" s="321"/>
      <c r="F25" s="321"/>
    </row>
    <row r="26" spans="2:6">
      <c r="B26">
        <v>10</v>
      </c>
      <c r="C26" s="326">
        <v>30</v>
      </c>
      <c r="D26" s="321"/>
      <c r="E26" s="321"/>
      <c r="F26" s="321"/>
    </row>
    <row r="27" spans="2:6">
      <c r="B27">
        <v>11</v>
      </c>
      <c r="C27" s="326">
        <v>30</v>
      </c>
      <c r="D27" s="321"/>
      <c r="E27" s="321"/>
      <c r="F27" s="321"/>
    </row>
    <row r="28" spans="2:6">
      <c r="B28">
        <v>12</v>
      </c>
      <c r="C28" s="326">
        <v>30</v>
      </c>
      <c r="D28" s="321"/>
      <c r="E28" s="321"/>
      <c r="F28" s="321"/>
    </row>
    <row r="29" spans="2:6">
      <c r="C29" s="326">
        <v>30</v>
      </c>
      <c r="D29" s="321"/>
      <c r="E29" s="321"/>
      <c r="F29" s="321"/>
    </row>
    <row r="30" spans="2:6">
      <c r="C30" s="326">
        <v>30</v>
      </c>
      <c r="D30" s="321"/>
      <c r="E30" s="321"/>
      <c r="F30" s="321"/>
    </row>
    <row r="31" spans="2:6">
      <c r="C31" s="326"/>
      <c r="D31" s="321"/>
      <c r="E31" s="321"/>
      <c r="F31" s="321"/>
    </row>
    <row r="32" spans="2:6">
      <c r="C32" s="325"/>
      <c r="D32" s="321"/>
      <c r="E32" s="321"/>
      <c r="F32" s="321"/>
    </row>
    <row r="33" spans="3:3">
      <c r="C33" s="325"/>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项目</vt:lpstr>
      <vt:lpstr>总表</vt:lpstr>
      <vt:lpstr>合格名单</vt:lpstr>
      <vt:lpstr>Sheet2</vt:lpstr>
      <vt:lpstr>合格名单!Print_Area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2020-06-22T10:42:32Z</dcterms:modified>
</cp:coreProperties>
</file>